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0920" windowHeight="6795" activeTab="6"/>
  </bookViews>
  <sheets>
    <sheet name="Summary" sheetId="1" r:id="rId1"/>
    <sheet name="L&amp;C Main" sheetId="2" r:id="rId2"/>
    <sheet name="L&amp;C City" sheetId="3" r:id="rId3"/>
    <sheet name="S&amp;HC" sheetId="4" r:id="rId4"/>
    <sheet name="E&amp;E" sheetId="5" r:id="rId5"/>
    <sheet name="CS" sheetId="6" r:id="rId6"/>
    <sheet name="R&amp;CDC" sheetId="7" r:id="rId7"/>
  </sheets>
  <definedNames>
    <definedName name="_xlnm.Print_Area" localSheetId="5">'CS'!$A$1:$F$33</definedName>
    <definedName name="_xlnm.Print_Area" localSheetId="4">'E&amp;E'!$A$1:$F$118</definedName>
    <definedName name="_xlnm.Print_Area" localSheetId="6">'R&amp;CDC'!$A$1:$F$44</definedName>
    <definedName name="_xlnm.Print_Area" localSheetId="3">'S&amp;HC'!$A$1:$F$32</definedName>
    <definedName name="_xlnm.Print_Titles" localSheetId="5">'CS'!$1:$7</definedName>
    <definedName name="_xlnm.Print_Titles" localSheetId="4">'E&amp;E'!$5:$6</definedName>
    <definedName name="_xlnm.Print_Titles" localSheetId="2">'L&amp;C City'!$5:$7</definedName>
    <definedName name="_xlnm.Print_Titles" localSheetId="1">'L&amp;C Main'!$5:$7</definedName>
    <definedName name="_xlnm.Print_Titles" localSheetId="6">'R&amp;CDC'!$1:$7</definedName>
    <definedName name="_xlnm.Print_Titles" localSheetId="3">'S&amp;HC'!$1:$7</definedName>
  </definedNames>
  <calcPr fullCalcOnLoad="1"/>
</workbook>
</file>

<file path=xl/comments1.xml><?xml version="1.0" encoding="utf-8"?>
<comments xmlns="http://schemas.openxmlformats.org/spreadsheetml/2006/main">
  <authors>
    <author>StephanieSkivington</author>
  </authors>
  <commentList>
    <comment ref="F37" authorId="0">
      <text>
        <r>
          <rPr>
            <b/>
            <sz val="8"/>
            <rFont val="Tahoma"/>
            <family val="0"/>
          </rPr>
          <t>StephanieSkivington:</t>
        </r>
        <r>
          <rPr>
            <sz val="8"/>
            <rFont val="Tahoma"/>
            <family val="0"/>
          </rPr>
          <t xml:space="preserve">
adjusted for vehicles capitalisationand gypsy sites</t>
        </r>
      </text>
    </comment>
    <comment ref="F38" authorId="0">
      <text>
        <r>
          <rPr>
            <b/>
            <sz val="8"/>
            <rFont val="Tahoma"/>
            <family val="0"/>
          </rPr>
          <t>StephanieSkivington:</t>
        </r>
        <r>
          <rPr>
            <sz val="8"/>
            <rFont val="Tahoma"/>
            <family val="0"/>
          </rPr>
          <t xml:space="preserve">
adjusted for vehicles capitalisation &amp; gypsy sites</t>
        </r>
      </text>
    </comment>
    <comment ref="F36" authorId="0">
      <text>
        <r>
          <rPr>
            <b/>
            <sz val="8"/>
            <rFont val="Tahoma"/>
            <family val="0"/>
          </rPr>
          <t>StephanieSkivington:</t>
        </r>
        <r>
          <rPr>
            <sz val="8"/>
            <rFont val="Tahoma"/>
            <family val="0"/>
          </rPr>
          <t xml:space="preserve">
adjusted for Crouch Street
reduced so that financing matches spend</t>
        </r>
      </text>
    </comment>
    <comment ref="G24" authorId="0">
      <text>
        <r>
          <rPr>
            <b/>
            <sz val="8"/>
            <rFont val="Tahoma"/>
            <family val="0"/>
          </rPr>
          <t>StephanieSkivington:</t>
        </r>
        <r>
          <rPr>
            <sz val="8"/>
            <rFont val="Tahoma"/>
            <family val="0"/>
          </rPr>
          <t xml:space="preserve">
rounding adjustment</t>
        </r>
      </text>
    </comment>
  </commentList>
</comments>
</file>

<file path=xl/comments2.xml><?xml version="1.0" encoding="utf-8"?>
<comments xmlns="http://schemas.openxmlformats.org/spreadsheetml/2006/main">
  <authors>
    <author>GraCl</author>
    <author>PercivalE</author>
  </authors>
  <commentList>
    <comment ref="D53" authorId="0">
      <text>
        <r>
          <rPr>
            <b/>
            <sz val="8"/>
            <rFont val="Tahoma"/>
            <family val="0"/>
          </rPr>
          <t>GraCl:</t>
        </r>
        <r>
          <rPr>
            <sz val="8"/>
            <rFont val="Tahoma"/>
            <family val="0"/>
          </rPr>
          <t xml:space="preserve">
includes £12k orchard fields
</t>
        </r>
      </text>
    </comment>
    <comment ref="D69" authorId="1">
      <text>
        <r>
          <rPr>
            <b/>
            <sz val="8"/>
            <rFont val="Tahoma"/>
            <family val="0"/>
          </rPr>
          <t>PercivalE:</t>
        </r>
        <r>
          <rPr>
            <sz val="8"/>
            <rFont val="Tahoma"/>
            <family val="0"/>
          </rPr>
          <t xml:space="preserve">
excludes £18.9K developer Contribution (M42100)</t>
        </r>
      </text>
    </comment>
  </commentList>
</comments>
</file>

<file path=xl/sharedStrings.xml><?xml version="1.0" encoding="utf-8"?>
<sst xmlns="http://schemas.openxmlformats.org/spreadsheetml/2006/main" count="433" uniqueCount="292">
  <si>
    <t>Capital</t>
  </si>
  <si>
    <t>Programme</t>
  </si>
  <si>
    <t>Outturn</t>
  </si>
  <si>
    <t>Variation</t>
  </si>
  <si>
    <t>£000</t>
  </si>
  <si>
    <t>Community Safety</t>
  </si>
  <si>
    <t>HOPS Revenue/Capital Switch</t>
  </si>
  <si>
    <t>Professional Fees</t>
  </si>
  <si>
    <t>Property</t>
  </si>
  <si>
    <t>Total Gross Expenditure</t>
  </si>
  <si>
    <t>Financed by</t>
  </si>
  <si>
    <t>Credit Approvals</t>
  </si>
  <si>
    <t>Grants, Reimbursements and Contributions</t>
  </si>
  <si>
    <t>Revenue</t>
  </si>
  <si>
    <t>Capital Reserve</t>
  </si>
  <si>
    <t>Revenue Budget Contribution</t>
  </si>
  <si>
    <t>Other</t>
  </si>
  <si>
    <t>Total Financing</t>
  </si>
  <si>
    <t>Learning &amp; Culture</t>
  </si>
  <si>
    <t xml:space="preserve">  City Schools</t>
  </si>
  <si>
    <t>Social &amp; Health Care</t>
  </si>
  <si>
    <t>Environment &amp; Economy</t>
  </si>
  <si>
    <t>Provisional Capital Outturn 2003/04</t>
  </si>
  <si>
    <t>Directorate Gross Expenditure</t>
  </si>
  <si>
    <t>LEARNING &amp; CULTURE DIRECTORATE</t>
  </si>
  <si>
    <t>Provisional Capital Outturn  2003/04</t>
  </si>
  <si>
    <t>Ref</t>
  </si>
  <si>
    <t>Scheme</t>
  </si>
  <si>
    <t>2003/04 Budget</t>
  </si>
  <si>
    <t>Expenditure</t>
  </si>
  <si>
    <t>Comments</t>
  </si>
  <si>
    <t>2002/03 and Earlier Starts - Retention's</t>
  </si>
  <si>
    <t>Slippage in finalisation of earlier projects</t>
  </si>
  <si>
    <t>Carterton LEA Liabilities</t>
  </si>
  <si>
    <t>Madley Brook, Witney - New Primary School &amp; relocation of Springfield School</t>
  </si>
  <si>
    <t>Retention and re-phasing of completion works</t>
  </si>
  <si>
    <t>Hanwell Fields, Banbury - New Primary School</t>
  </si>
  <si>
    <t>Watlington, Icknield - Phase 2</t>
  </si>
  <si>
    <t>Warriner, Bloxham - Phase 2 Extensions</t>
  </si>
  <si>
    <t>St Mary's Banbury - Repl HORSA</t>
  </si>
  <si>
    <t>Sonning Common - Repl HORSA</t>
  </si>
  <si>
    <t>Eynsham, Bartholomew - Repl HORSA</t>
  </si>
  <si>
    <t>Wheatley Park - Repl HORSA</t>
  </si>
  <si>
    <t>Henry Box - HORSA</t>
  </si>
  <si>
    <t>Carswell - Ext &amp; Adaptations</t>
  </si>
  <si>
    <t>Abingdon, Caldecott - Consolidation</t>
  </si>
  <si>
    <t>Sandhills Primary School - Replacement School</t>
  </si>
  <si>
    <t>Cropredy School - Extensions</t>
  </si>
  <si>
    <t>Wantage Schools Unification (Inc NDS (4))</t>
  </si>
  <si>
    <t>Thameside - Sports &amp; Arts</t>
  </si>
  <si>
    <t>West Oxford</t>
  </si>
  <si>
    <t>Relocation of Music Service</t>
  </si>
  <si>
    <t>Peers P2 - Mabel Prichard</t>
  </si>
  <si>
    <t>Ormerod - Relocation to Marlborough</t>
  </si>
  <si>
    <t>Langtree, Woodcote - Extensions</t>
  </si>
  <si>
    <t>Ladygrove</t>
  </si>
  <si>
    <t>Carterton Community College - Phase 1</t>
  </si>
  <si>
    <t>St Birinus - 6 class Humanities</t>
  </si>
  <si>
    <t>Marlborough - 5 Classroom Maths Block</t>
  </si>
  <si>
    <t>Wood Green -Extensions 6th Form</t>
  </si>
  <si>
    <t>Slippage due to delayed start of major project</t>
  </si>
  <si>
    <t>Shrivenham - Repl HORSA</t>
  </si>
  <si>
    <t>St Michael, Steventon - Repl HORSA</t>
  </si>
  <si>
    <t>Matthew Arnold - New Science</t>
  </si>
  <si>
    <t>Badgemore</t>
  </si>
  <si>
    <t>Bartlemas - Relocate SS Mary &amp; John</t>
  </si>
  <si>
    <t>Grimsbury Early Excellence</t>
  </si>
  <si>
    <t>Neighbourhood Nursery &amp; Family Centre - Ormerod</t>
  </si>
  <si>
    <t>Abingdon Family Centre</t>
  </si>
  <si>
    <t>Neighbourhood Nursery &amp; Family Centre - Wood Farm</t>
  </si>
  <si>
    <t>Nettlebed</t>
  </si>
  <si>
    <t>Brookside - Sports &amp; Arts</t>
  </si>
  <si>
    <t>Queens Dyke - Ext</t>
  </si>
  <si>
    <t>Springfield School (Secondary)</t>
  </si>
  <si>
    <t>Northern House - Repl HORSA</t>
  </si>
  <si>
    <t>The Harlow Centre</t>
  </si>
  <si>
    <t>Heyfords</t>
  </si>
  <si>
    <t>Watchfield</t>
  </si>
  <si>
    <t>Burford</t>
  </si>
  <si>
    <t>Minor Works</t>
  </si>
  <si>
    <t>Delayed claims against financial commitments</t>
  </si>
  <si>
    <t>Key Stage 2 *</t>
  </si>
  <si>
    <t>Devolved Formula **</t>
  </si>
  <si>
    <t>Delayed spending of finance delegated to schools</t>
  </si>
  <si>
    <t>Condition *</t>
  </si>
  <si>
    <t>Programme rephasing</t>
  </si>
  <si>
    <t>Modernisation</t>
  </si>
  <si>
    <t>Staff Work Places</t>
  </si>
  <si>
    <t>Slippage</t>
  </si>
  <si>
    <t>Seed Challenge *</t>
  </si>
  <si>
    <t>Computer Scheme (Online Public Access)</t>
  </si>
  <si>
    <t>Oxfordshire Museum-Extension Phase I &amp; II</t>
  </si>
  <si>
    <t>Bicester Library Extension</t>
  </si>
  <si>
    <t>Central Library</t>
  </si>
  <si>
    <t>Kidlington Library, Day Centre &amp; Highways Offices</t>
  </si>
  <si>
    <t>Museum &amp; Heritage - Education Centre</t>
  </si>
  <si>
    <t>Libraries &amp; Museums Minor Works</t>
  </si>
  <si>
    <t>Wychwood Library Minor Works</t>
  </si>
  <si>
    <t>TOTAL</t>
  </si>
  <si>
    <t>Provisional Capital Outturn 2003/04 - Oxford City Schools Reorganisation</t>
  </si>
  <si>
    <t>Barton Village First / Bayswater Middle</t>
  </si>
  <si>
    <t>Church Cowley St James First School</t>
  </si>
  <si>
    <t>Cutteslowe First School</t>
  </si>
  <si>
    <t>East Oxford First School</t>
  </si>
  <si>
    <t>Larkrise First School</t>
  </si>
  <si>
    <t>Lawn Upton Middle / Speedwell First</t>
  </si>
  <si>
    <t>Orchard Meadow First School</t>
  </si>
  <si>
    <t>Pegasus First School</t>
  </si>
  <si>
    <t>SS Mary and John First School / Isis Middle School</t>
  </si>
  <si>
    <t>St Barnabus First School</t>
  </si>
  <si>
    <t>St Christopher's CE First School</t>
  </si>
  <si>
    <t>St Ebbe's CE Aided First School</t>
  </si>
  <si>
    <t>St Francis First School</t>
  </si>
  <si>
    <t>St Michael's First School</t>
  </si>
  <si>
    <t>St Nicholas First School - Phase 1</t>
  </si>
  <si>
    <t>Windale First School</t>
  </si>
  <si>
    <t>Windmill First School - Phase 1</t>
  </si>
  <si>
    <t>Windmill First School - Phase 2</t>
  </si>
  <si>
    <t>Slippage due to programme phasing</t>
  </si>
  <si>
    <t>Wolvercote First School</t>
  </si>
  <si>
    <t>SS Philip and James CE First</t>
  </si>
  <si>
    <t>Retention and slippage due to rephasing of completion works</t>
  </si>
  <si>
    <t>St Aloysius RC First School</t>
  </si>
  <si>
    <t>St Joseph's RC First School</t>
  </si>
  <si>
    <t>Our Lady's RC First School</t>
  </si>
  <si>
    <t>Hinksey</t>
  </si>
  <si>
    <t>St Andrews</t>
  </si>
  <si>
    <t>Cherwell School</t>
  </si>
  <si>
    <t>Cheney School</t>
  </si>
  <si>
    <t>Cheney School - Sports Hall</t>
  </si>
  <si>
    <t>Oxford School</t>
  </si>
  <si>
    <t>Peers School</t>
  </si>
  <si>
    <t>Transition Costs</t>
  </si>
  <si>
    <t>Cycle Storage</t>
  </si>
  <si>
    <t>Financial slippage due to rephasing of works</t>
  </si>
  <si>
    <t>Highway Costs</t>
  </si>
  <si>
    <t>Schemes under £200,000</t>
  </si>
  <si>
    <t>Language Resource Base - Secondary</t>
  </si>
  <si>
    <t>Language Resource Base - Primary</t>
  </si>
  <si>
    <t>Land</t>
  </si>
  <si>
    <t>Risk</t>
  </si>
  <si>
    <t>Planning Appl's / Disbursements etc</t>
  </si>
  <si>
    <t>Abortive Time / Travel Studies etc.</t>
  </si>
  <si>
    <t>2003/04</t>
  </si>
  <si>
    <t>Budget</t>
  </si>
  <si>
    <t>Transport</t>
  </si>
  <si>
    <t>Major Schemes</t>
  </si>
  <si>
    <t>Total Pre 2001/02 retentions</t>
  </si>
  <si>
    <t>Oxford Integrated Transport Strategy</t>
  </si>
  <si>
    <t>Schemes slipped to 04/05 due to changes in planned strategies</t>
  </si>
  <si>
    <t>Thornhill P &amp; R</t>
  </si>
  <si>
    <t>Retention payments due in 2004/05</t>
  </si>
  <si>
    <t>GTE for Oxfordshire</t>
  </si>
  <si>
    <t>Delayed progress with consultancy work</t>
  </si>
  <si>
    <t>B4031 Improvements -Finmere</t>
  </si>
  <si>
    <t>Didcot Milton Heights 2</t>
  </si>
  <si>
    <t>Additional costs to secure programmed completion</t>
  </si>
  <si>
    <t>Bicester Skimmingdish Lane</t>
  </si>
  <si>
    <t>Completion in 2004/05</t>
  </si>
  <si>
    <t>Highway Depot Strategy</t>
  </si>
  <si>
    <t>Awaiting sale of associated sites</t>
  </si>
  <si>
    <t xml:space="preserve">Banbury Hennef Way </t>
  </si>
  <si>
    <t>Minor delays to programme - completion still on programme</t>
  </si>
  <si>
    <t>Faringdon Depot</t>
  </si>
  <si>
    <t>Witney Cogges Link</t>
  </si>
  <si>
    <t xml:space="preserve">Waiting for new planning applications </t>
  </si>
  <si>
    <t>Witney West End Link Rd</t>
  </si>
  <si>
    <t>Programme delay by Land purchase</t>
  </si>
  <si>
    <t>North Oxford P &amp; R</t>
  </si>
  <si>
    <t>Payments for additional work required</t>
  </si>
  <si>
    <t>Cornmarket</t>
  </si>
  <si>
    <t>Thornhill Interchange</t>
  </si>
  <si>
    <t xml:space="preserve"> </t>
  </si>
  <si>
    <t>Total Major Schemes</t>
  </si>
  <si>
    <t>ANNUAL PROGRAMMES</t>
  </si>
  <si>
    <t>Structural Maintenance</t>
  </si>
  <si>
    <t>Sustainable Transport</t>
  </si>
  <si>
    <t>a</t>
  </si>
  <si>
    <t>Better ways to School</t>
  </si>
  <si>
    <t>b</t>
  </si>
  <si>
    <t>Cycling &amp; Walking</t>
  </si>
  <si>
    <t>Culham to Berinsfield</t>
  </si>
  <si>
    <t>Benson to Wallingford</t>
  </si>
  <si>
    <t>Thame to Shabbington</t>
  </si>
  <si>
    <t xml:space="preserve">Hanborough/Bladon </t>
  </si>
  <si>
    <t>Horspath to Oxford</t>
  </si>
  <si>
    <t>Abingdon to Drayton</t>
  </si>
  <si>
    <t>NCN Top up funding</t>
  </si>
  <si>
    <t>North Leigh to Witney</t>
  </si>
  <si>
    <t>Cycling Schemes under £100K</t>
  </si>
  <si>
    <t>c</t>
  </si>
  <si>
    <t>Public Transport</t>
  </si>
  <si>
    <t>Rail Station Development</t>
  </si>
  <si>
    <t>Premium Routes</t>
  </si>
  <si>
    <t>Real Time Information</t>
  </si>
  <si>
    <t>Taxibuses</t>
  </si>
  <si>
    <t>Public Transport Schemes under £100K</t>
  </si>
  <si>
    <t>Sustainable Transport 03'04 allocation</t>
  </si>
  <si>
    <t>Traffic Management &amp; Calming</t>
  </si>
  <si>
    <t>Rural Traffic Management</t>
  </si>
  <si>
    <t>Footways</t>
  </si>
  <si>
    <t>Home Zones</t>
  </si>
  <si>
    <t>Pedestrian Crossings</t>
  </si>
  <si>
    <t>Pedestrian &amp; Cycle Imps</t>
  </si>
  <si>
    <t xml:space="preserve">Allocation 2003/04 </t>
  </si>
  <si>
    <t>Some schemes slipped to 04/05</t>
  </si>
  <si>
    <t>Casualty Reduction</t>
  </si>
  <si>
    <t>Assessed Schemes</t>
  </si>
  <si>
    <t>Mass Action Plans</t>
  </si>
  <si>
    <t>Speed Cameras</t>
  </si>
  <si>
    <t>Speed Indicator Devices</t>
  </si>
  <si>
    <t>DFT Cowley Rd Demonstration Project</t>
  </si>
  <si>
    <t>Integrated Transport Studies</t>
  </si>
  <si>
    <t>Banbury</t>
  </si>
  <si>
    <t>Developer funded schemes</t>
  </si>
  <si>
    <t>Abingdon</t>
  </si>
  <si>
    <t>Bicester</t>
  </si>
  <si>
    <t>Witney</t>
  </si>
  <si>
    <t>Henley</t>
  </si>
  <si>
    <t>Inclusion of Henley TC Improvements funded from Contribtions from Henley TC &amp; SODC</t>
  </si>
  <si>
    <t>Retentions from 02/03 and changes to planned strategy</t>
  </si>
  <si>
    <t>Works associated with private development</t>
  </si>
  <si>
    <t>Miscellaneous land Acquisitions &amp; Surveys</t>
  </si>
  <si>
    <t>Provision for blight</t>
  </si>
  <si>
    <t>Developer Funding</t>
  </si>
  <si>
    <t>Funded from Developer Contributions</t>
  </si>
  <si>
    <t>Waste Disposal</t>
  </si>
  <si>
    <t>Waste Disposal-Dix Pit Redesign</t>
  </si>
  <si>
    <t>Scheme sipped to 04/05</t>
  </si>
  <si>
    <t>Trading Standards</t>
  </si>
  <si>
    <t>Mass Comparators</t>
  </si>
  <si>
    <t>Road Traffic Act Enforcement</t>
  </si>
  <si>
    <t>Sub Total Annual Schemes</t>
  </si>
  <si>
    <t>Total Schemes</t>
  </si>
  <si>
    <t>ENVIRONMENT &amp; ECONOMY DIRECTORATE</t>
  </si>
  <si>
    <t>ICT</t>
  </si>
  <si>
    <t>Countywide Broadband Network</t>
  </si>
  <si>
    <t>Corporate ICT</t>
  </si>
  <si>
    <t>Headquarters Offices</t>
  </si>
  <si>
    <t>County hall Improvements</t>
  </si>
  <si>
    <t>Artistic Decorations</t>
  </si>
  <si>
    <t>Raising our Performance</t>
  </si>
  <si>
    <t>Staff Housing</t>
  </si>
  <si>
    <t>Energy Conservation Programmes</t>
  </si>
  <si>
    <t>Restoration of Listed Buildings</t>
  </si>
  <si>
    <t>Restoration of Venison House</t>
  </si>
  <si>
    <t>Asbestos Monitoring</t>
  </si>
  <si>
    <t>Asset Management Plans</t>
  </si>
  <si>
    <t>Oxford Castle Archeological Work</t>
  </si>
  <si>
    <t>Oxford Castle Education Centre</t>
  </si>
  <si>
    <t>Structural Maintenace (inc. fees)</t>
  </si>
  <si>
    <t>Rationalisation Of Central Offices</t>
  </si>
  <si>
    <t>Total</t>
  </si>
  <si>
    <t>RESOURCES &amp; CDC</t>
  </si>
  <si>
    <t>COMMUNITY SAFETY</t>
  </si>
  <si>
    <t>Fire &amp; Rescue Service</t>
  </si>
  <si>
    <t>Radio Scheme</t>
  </si>
  <si>
    <t>Transfer to HOPS Reserve</t>
  </si>
  <si>
    <t>804/813</t>
  </si>
  <si>
    <t>HOPS STAGE 1&amp;2</t>
  </si>
  <si>
    <t>Community Mental Health</t>
  </si>
  <si>
    <t>Complete</t>
  </si>
  <si>
    <t>IT - Mental Health SCA</t>
  </si>
  <si>
    <t>Wallingford Day Centre</t>
  </si>
  <si>
    <t>IT Strategy - Supporting People</t>
  </si>
  <si>
    <t>Underspend to be carried forward to 2004/5</t>
  </si>
  <si>
    <t>IT Strategy - Grant Funding</t>
  </si>
  <si>
    <t xml:space="preserve">IT Strategy  </t>
  </si>
  <si>
    <t>Children's homes Holme Leigh</t>
  </si>
  <si>
    <t>Minor Works (CF)</t>
  </si>
  <si>
    <t>New Directions</t>
  </si>
  <si>
    <t>Office Accom Strategy (CF)</t>
  </si>
  <si>
    <t>Health &amp; Safety</t>
  </si>
  <si>
    <t>Child Disability Svsc Re-des</t>
  </si>
  <si>
    <t>SOCIAL &amp; HEALTHCARE DIRECTORATE</t>
  </si>
  <si>
    <t>Transfer of resources to Corporate ICT programme</t>
  </si>
  <si>
    <t>Resources &amp; CDC*</t>
  </si>
  <si>
    <t xml:space="preserve">  Main*</t>
  </si>
  <si>
    <t>* £200k of resources have been transferred from L&amp;C to Corporate ICT</t>
  </si>
  <si>
    <t>capital work to be competed in 2004/05</t>
  </si>
  <si>
    <t>Contributions due from other directorates &amp; contractors</t>
  </si>
  <si>
    <t>Work slipped to 04/05</t>
  </si>
  <si>
    <t>Contingency</t>
  </si>
  <si>
    <t>Repayment of City Schools Reserve</t>
  </si>
  <si>
    <t>Other Expenditure Items</t>
  </si>
  <si>
    <t>Total Expenditure</t>
  </si>
  <si>
    <t>Capital Receipts **</t>
  </si>
  <si>
    <t xml:space="preserve">** Actual capital receipts in 2003/04 were £32.6m. The unused balance of £13.0m </t>
  </si>
  <si>
    <t xml:space="preserve">    will be carried forward to be used in a later period to fund slippage in capital</t>
  </si>
  <si>
    <t xml:space="preserve">    payments.</t>
  </si>
  <si>
    <t>ANNEX 8</t>
  </si>
  <si>
    <t>2003/04 budget reflects updated cost position. Scheme completion in 04/05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</si>
</sst>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;\(#,##0\)"/>
    <numFmt numFmtId="165" formatCode="#,##0;\(#,##0\)"/>
    <numFmt numFmtId="166" formatCode="_-* #,##0_-;\-* #,##0_-;_-* &quot;-&quot;??_-;_-@_-"/>
    <numFmt numFmtId="167" formatCode="_-* #,##0.0_-;\-* #,##0.0_-;_-* &quot;-&quot;??_-;_-@_-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.0"/>
    <numFmt numFmtId="177" formatCode="#,##0.0"/>
    <numFmt numFmtId="178" formatCode="#,###"/>
    <numFmt numFmtId="179" formatCode="#,##0\ \ ;\(#,##0\)\ \ ;"/>
    <numFmt numFmtId="180" formatCode="#,##0\ ;\(#,##0\)\ ;"/>
    <numFmt numFmtId="181" formatCode="#,###;\(#,###\)"/>
    <numFmt numFmtId="182" formatCode="#,###;\-#,###"/>
    <numFmt numFmtId="183" formatCode="#,##0_ ;\-#,##0\ "/>
    <numFmt numFmtId="184" formatCode="#,##0.0_ ;\-#,##0.0\ "/>
    <numFmt numFmtId="185" formatCode="0.000000"/>
    <numFmt numFmtId="186" formatCode="0.0%"/>
  </numFmts>
  <fonts count="26">
    <font>
      <sz val="10"/>
      <name val="Arial"/>
      <family val="0"/>
    </font>
    <font>
      <sz val="11"/>
      <name val="Times New Roman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sz val="10"/>
      <name val="Univers (PCL6)"/>
      <family val="2"/>
    </font>
    <font>
      <b/>
      <sz val="8"/>
      <name val="Tahoma"/>
      <family val="0"/>
    </font>
    <font>
      <sz val="8"/>
      <name val="Tahoma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u val="single"/>
      <sz val="10"/>
      <name val="Univers (PCL6)"/>
      <family val="2"/>
    </font>
    <font>
      <b/>
      <u val="single"/>
      <sz val="10"/>
      <name val="Univers (PCL6)"/>
      <family val="0"/>
    </font>
    <font>
      <b/>
      <i/>
      <sz val="10"/>
      <name val="Univers (PCL6)"/>
      <family val="2"/>
    </font>
    <font>
      <i/>
      <sz val="10"/>
      <name val="Univers (PCL6)"/>
      <family val="2"/>
    </font>
    <font>
      <b/>
      <sz val="10"/>
      <name val="Univers (PCL6)"/>
      <family val="0"/>
    </font>
    <font>
      <b/>
      <sz val="10"/>
      <name val="Arial"/>
      <family val="0"/>
    </font>
    <font>
      <b/>
      <u val="single"/>
      <sz val="10"/>
      <name val="Arial"/>
      <family val="0"/>
    </font>
    <font>
      <sz val="11"/>
      <name val="Univers (PCL6)"/>
      <family val="2"/>
    </font>
    <font>
      <sz val="10"/>
      <name val="Univers"/>
      <family val="2"/>
    </font>
    <font>
      <b/>
      <sz val="10"/>
      <name val="Univers"/>
      <family val="2"/>
    </font>
    <font>
      <u val="single"/>
      <sz val="10"/>
      <name val="Univers"/>
      <family val="2"/>
    </font>
    <font>
      <b/>
      <i/>
      <sz val="10"/>
      <name val="Univers"/>
      <family val="2"/>
    </font>
    <font>
      <b/>
      <u val="single"/>
      <sz val="10"/>
      <name val="Univers"/>
      <family val="2"/>
    </font>
    <font>
      <b/>
      <i/>
      <u val="single"/>
      <sz val="10"/>
      <name val="Univers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2" fillId="0" borderId="0" xfId="22" applyFont="1">
      <alignment/>
      <protection/>
    </xf>
    <xf numFmtId="0" fontId="3" fillId="0" borderId="0" xfId="22" applyFont="1">
      <alignment/>
      <protection/>
    </xf>
    <xf numFmtId="3" fontId="3" fillId="0" borderId="0" xfId="22" applyNumberFormat="1" applyFont="1">
      <alignment/>
      <protection/>
    </xf>
    <xf numFmtId="0" fontId="4" fillId="0" borderId="0" xfId="22" applyFont="1" applyAlignment="1">
      <alignment horizontal="right"/>
      <protection/>
    </xf>
    <xf numFmtId="0" fontId="5" fillId="0" borderId="0" xfId="22" applyFont="1">
      <alignment/>
      <protection/>
    </xf>
    <xf numFmtId="0" fontId="2" fillId="0" borderId="1" xfId="22" applyFont="1" applyBorder="1" applyAlignment="1">
      <alignment horizontal="center" vertical="top"/>
      <protection/>
    </xf>
    <xf numFmtId="3" fontId="2" fillId="0" borderId="1" xfId="22" applyNumberFormat="1" applyFont="1" applyBorder="1" applyAlignment="1">
      <alignment horizontal="center" vertical="top" wrapText="1"/>
      <protection/>
    </xf>
    <xf numFmtId="0" fontId="2" fillId="0" borderId="2" xfId="22" applyFont="1" applyBorder="1" applyAlignment="1">
      <alignment horizontal="center" vertical="top"/>
      <protection/>
    </xf>
    <xf numFmtId="0" fontId="3" fillId="0" borderId="3" xfId="22" applyFont="1" applyBorder="1">
      <alignment/>
      <protection/>
    </xf>
    <xf numFmtId="0" fontId="3" fillId="0" borderId="4" xfId="22" applyFont="1" applyBorder="1">
      <alignment/>
      <protection/>
    </xf>
    <xf numFmtId="3" fontId="3" fillId="0" borderId="5" xfId="22" applyNumberFormat="1" applyFont="1" applyBorder="1" applyAlignment="1" quotePrefix="1">
      <alignment horizontal="center"/>
      <protection/>
    </xf>
    <xf numFmtId="0" fontId="3" fillId="0" borderId="6" xfId="22" applyFont="1" applyBorder="1" applyAlignment="1" quotePrefix="1">
      <alignment horizontal="center"/>
      <protection/>
    </xf>
    <xf numFmtId="0" fontId="3" fillId="0" borderId="5" xfId="22" applyFont="1" applyBorder="1" applyAlignment="1" quotePrefix="1">
      <alignment horizontal="center"/>
      <protection/>
    </xf>
    <xf numFmtId="0" fontId="3" fillId="0" borderId="5" xfId="22" applyFont="1" applyBorder="1">
      <alignment/>
      <protection/>
    </xf>
    <xf numFmtId="0" fontId="5" fillId="0" borderId="7" xfId="22" applyFont="1" applyBorder="1">
      <alignment/>
      <protection/>
    </xf>
    <xf numFmtId="3" fontId="3" fillId="0" borderId="3" xfId="22" applyNumberFormat="1" applyFont="1" applyBorder="1">
      <alignment/>
      <protection/>
    </xf>
    <xf numFmtId="0" fontId="3" fillId="0" borderId="0" xfId="22" applyFont="1" applyBorder="1">
      <alignment/>
      <protection/>
    </xf>
    <xf numFmtId="0" fontId="3" fillId="0" borderId="3" xfId="22" applyFont="1" applyBorder="1" applyAlignment="1">
      <alignment horizontal="center"/>
      <protection/>
    </xf>
    <xf numFmtId="0" fontId="3" fillId="0" borderId="3" xfId="22" applyFont="1" applyBorder="1" applyAlignment="1">
      <alignment wrapText="1"/>
      <protection/>
    </xf>
    <xf numFmtId="0" fontId="3" fillId="0" borderId="8" xfId="22" applyFont="1" applyBorder="1" applyAlignment="1">
      <alignment horizontal="center"/>
      <protection/>
    </xf>
    <xf numFmtId="0" fontId="3" fillId="0" borderId="8" xfId="22" applyFont="1" applyBorder="1" applyAlignment="1">
      <alignment wrapText="1"/>
      <protection/>
    </xf>
    <xf numFmtId="3" fontId="3" fillId="0" borderId="8" xfId="22" applyNumberFormat="1" applyFont="1" applyBorder="1">
      <alignment/>
      <protection/>
    </xf>
    <xf numFmtId="0" fontId="3" fillId="0" borderId="8" xfId="22" applyFont="1" applyBorder="1">
      <alignment/>
      <protection/>
    </xf>
    <xf numFmtId="0" fontId="3" fillId="0" borderId="9" xfId="22" applyFont="1" applyFill="1" applyBorder="1" applyAlignment="1">
      <alignment vertical="top" wrapText="1"/>
      <protection/>
    </xf>
    <xf numFmtId="3" fontId="6" fillId="0" borderId="3" xfId="0" applyNumberFormat="1" applyFont="1" applyBorder="1" applyAlignment="1">
      <alignment horizontal="center" vertical="top"/>
    </xf>
    <xf numFmtId="3" fontId="6" fillId="0" borderId="0" xfId="0" applyNumberFormat="1" applyFont="1" applyBorder="1" applyAlignment="1">
      <alignment vertical="top" wrapText="1"/>
    </xf>
    <xf numFmtId="3" fontId="6" fillId="0" borderId="3" xfId="0" applyNumberFormat="1" applyFont="1" applyFill="1" applyBorder="1" applyAlignment="1">
      <alignment vertical="top"/>
    </xf>
    <xf numFmtId="3" fontId="6" fillId="0" borderId="10" xfId="0" applyNumberFormat="1" applyFont="1" applyBorder="1" applyAlignment="1">
      <alignment vertical="top" wrapText="1"/>
    </xf>
    <xf numFmtId="3" fontId="6" fillId="0" borderId="0" xfId="0" applyNumberFormat="1" applyFont="1" applyAlignment="1">
      <alignment vertical="top"/>
    </xf>
    <xf numFmtId="3" fontId="6" fillId="0" borderId="0" xfId="0" applyNumberFormat="1" applyFont="1" applyBorder="1" applyAlignment="1">
      <alignment vertical="top" wrapText="1"/>
    </xf>
    <xf numFmtId="3" fontId="6" fillId="0" borderId="3" xfId="0" applyNumberFormat="1" applyFont="1" applyBorder="1" applyAlignment="1">
      <alignment horizontal="center" vertical="top"/>
    </xf>
    <xf numFmtId="3" fontId="6" fillId="0" borderId="3" xfId="0" applyNumberFormat="1" applyFont="1" applyBorder="1" applyAlignment="1">
      <alignment horizontal="center" vertical="top" wrapText="1"/>
    </xf>
    <xf numFmtId="3" fontId="6" fillId="0" borderId="0" xfId="0" applyNumberFormat="1" applyFont="1" applyAlignment="1">
      <alignment vertical="top" wrapText="1"/>
    </xf>
    <xf numFmtId="0" fontId="2" fillId="0" borderId="1" xfId="22" applyFont="1" applyBorder="1" applyAlignment="1">
      <alignment vertical="center"/>
      <protection/>
    </xf>
    <xf numFmtId="0" fontId="2" fillId="0" borderId="11" xfId="22" applyFont="1" applyBorder="1" applyAlignment="1">
      <alignment vertical="center"/>
      <protection/>
    </xf>
    <xf numFmtId="3" fontId="2" fillId="0" borderId="1" xfId="22" applyNumberFormat="1" applyFont="1" applyBorder="1" applyAlignment="1">
      <alignment vertical="center"/>
      <protection/>
    </xf>
    <xf numFmtId="0" fontId="2" fillId="0" borderId="0" xfId="22" applyFont="1" applyAlignment="1">
      <alignment vertical="center"/>
      <protection/>
    </xf>
    <xf numFmtId="0" fontId="2" fillId="0" borderId="0" xfId="21" applyFont="1">
      <alignment/>
      <protection/>
    </xf>
    <xf numFmtId="0" fontId="3" fillId="0" borderId="0" xfId="21" applyFont="1">
      <alignment/>
      <protection/>
    </xf>
    <xf numFmtId="3" fontId="3" fillId="0" borderId="0" xfId="21" applyNumberFormat="1" applyFont="1">
      <alignment/>
      <protection/>
    </xf>
    <xf numFmtId="0" fontId="4" fillId="0" borderId="0" xfId="21" applyFont="1" applyAlignment="1">
      <alignment horizontal="right"/>
      <protection/>
    </xf>
    <xf numFmtId="0" fontId="5" fillId="0" borderId="0" xfId="21" applyFont="1">
      <alignment/>
      <protection/>
    </xf>
    <xf numFmtId="0" fontId="2" fillId="0" borderId="1" xfId="21" applyFont="1" applyBorder="1" applyAlignment="1">
      <alignment horizontal="center" vertical="top"/>
      <protection/>
    </xf>
    <xf numFmtId="3" fontId="2" fillId="0" borderId="1" xfId="21" applyNumberFormat="1" applyFont="1" applyBorder="1" applyAlignment="1">
      <alignment horizontal="center" vertical="top" wrapText="1"/>
      <protection/>
    </xf>
    <xf numFmtId="0" fontId="2" fillId="0" borderId="2" xfId="21" applyFont="1" applyBorder="1" applyAlignment="1">
      <alignment horizontal="center" vertical="top"/>
      <protection/>
    </xf>
    <xf numFmtId="0" fontId="3" fillId="0" borderId="3" xfId="21" applyFont="1" applyBorder="1">
      <alignment/>
      <protection/>
    </xf>
    <xf numFmtId="0" fontId="3" fillId="0" borderId="4" xfId="21" applyFont="1" applyBorder="1">
      <alignment/>
      <protection/>
    </xf>
    <xf numFmtId="3" fontId="3" fillId="0" borderId="5" xfId="21" applyNumberFormat="1" applyFont="1" applyBorder="1" applyAlignment="1" quotePrefix="1">
      <alignment horizontal="center"/>
      <protection/>
    </xf>
    <xf numFmtId="0" fontId="3" fillId="0" borderId="6" xfId="21" applyFont="1" applyBorder="1" applyAlignment="1" quotePrefix="1">
      <alignment horizontal="center"/>
      <protection/>
    </xf>
    <xf numFmtId="0" fontId="3" fillId="0" borderId="5" xfId="21" applyFont="1" applyBorder="1" applyAlignment="1" quotePrefix="1">
      <alignment horizontal="center"/>
      <protection/>
    </xf>
    <xf numFmtId="0" fontId="3" fillId="0" borderId="5" xfId="21" applyFont="1" applyBorder="1">
      <alignment/>
      <protection/>
    </xf>
    <xf numFmtId="0" fontId="5" fillId="0" borderId="7" xfId="21" applyFont="1" applyBorder="1">
      <alignment/>
      <protection/>
    </xf>
    <xf numFmtId="3" fontId="3" fillId="0" borderId="3" xfId="21" applyNumberFormat="1" applyFont="1" applyBorder="1">
      <alignment/>
      <protection/>
    </xf>
    <xf numFmtId="0" fontId="3" fillId="0" borderId="0" xfId="21" applyFont="1" applyBorder="1">
      <alignment/>
      <protection/>
    </xf>
    <xf numFmtId="0" fontId="3" fillId="0" borderId="3" xfId="21" applyFont="1" applyBorder="1" applyAlignment="1">
      <alignment horizontal="center"/>
      <protection/>
    </xf>
    <xf numFmtId="40" fontId="3" fillId="0" borderId="7" xfId="21" applyNumberFormat="1" applyFont="1" applyBorder="1">
      <alignment/>
      <protection/>
    </xf>
    <xf numFmtId="40" fontId="3" fillId="0" borderId="3" xfId="21" applyNumberFormat="1" applyFont="1" applyBorder="1">
      <alignment/>
      <protection/>
    </xf>
    <xf numFmtId="0" fontId="3" fillId="0" borderId="5" xfId="21" applyFont="1" applyBorder="1" applyAlignment="1">
      <alignment horizontal="center"/>
      <protection/>
    </xf>
    <xf numFmtId="40" fontId="3" fillId="0" borderId="4" xfId="21" applyNumberFormat="1" applyFont="1" applyBorder="1">
      <alignment/>
      <protection/>
    </xf>
    <xf numFmtId="3" fontId="3" fillId="0" borderId="5" xfId="21" applyNumberFormat="1" applyFont="1" applyBorder="1">
      <alignment/>
      <protection/>
    </xf>
    <xf numFmtId="40" fontId="3" fillId="0" borderId="5" xfId="21" applyNumberFormat="1" applyFont="1" applyBorder="1">
      <alignment/>
      <protection/>
    </xf>
    <xf numFmtId="3" fontId="3" fillId="0" borderId="8" xfId="21" applyNumberFormat="1" applyFont="1" applyBorder="1">
      <alignment/>
      <protection/>
    </xf>
    <xf numFmtId="0" fontId="3" fillId="0" borderId="8" xfId="21" applyFont="1" applyBorder="1">
      <alignment/>
      <protection/>
    </xf>
    <xf numFmtId="0" fontId="2" fillId="0" borderId="1" xfId="21" applyFont="1" applyBorder="1" applyAlignment="1">
      <alignment vertical="center"/>
      <protection/>
    </xf>
    <xf numFmtId="3" fontId="2" fillId="0" borderId="1" xfId="21" applyNumberFormat="1" applyFont="1" applyBorder="1" applyAlignment="1">
      <alignment vertical="center"/>
      <protection/>
    </xf>
    <xf numFmtId="0" fontId="2" fillId="0" borderId="0" xfId="21" applyFont="1" applyAlignment="1">
      <alignment vertical="center"/>
      <protection/>
    </xf>
    <xf numFmtId="3" fontId="6" fillId="0" borderId="0" xfId="0" applyNumberFormat="1" applyFont="1" applyAlignment="1">
      <alignment horizontal="right" vertical="top"/>
    </xf>
    <xf numFmtId="3" fontId="11" fillId="0" borderId="0" xfId="0" applyNumberFormat="1" applyFont="1" applyAlignment="1">
      <alignment vertical="top"/>
    </xf>
    <xf numFmtId="3" fontId="6" fillId="0" borderId="12" xfId="0" applyNumberFormat="1" applyFont="1" applyBorder="1" applyAlignment="1">
      <alignment horizontal="center" vertical="top"/>
    </xf>
    <xf numFmtId="49" fontId="6" fillId="0" borderId="3" xfId="0" applyNumberFormat="1" applyFont="1" applyBorder="1" applyAlignment="1">
      <alignment horizontal="center" vertical="top"/>
    </xf>
    <xf numFmtId="49" fontId="6" fillId="0" borderId="3" xfId="0" applyNumberFormat="1" applyFont="1" applyFill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center" vertical="top"/>
    </xf>
    <xf numFmtId="49" fontId="6" fillId="0" borderId="0" xfId="0" applyNumberFormat="1" applyFont="1" applyBorder="1" applyAlignment="1">
      <alignment horizontal="center" vertical="top" wrapText="1"/>
    </xf>
    <xf numFmtId="3" fontId="13" fillId="0" borderId="3" xfId="0" applyNumberFormat="1" applyFont="1" applyBorder="1" applyAlignment="1">
      <alignment horizontal="center" vertical="top"/>
    </xf>
    <xf numFmtId="3" fontId="13" fillId="0" borderId="0" xfId="0" applyNumberFormat="1" applyFont="1" applyAlignment="1">
      <alignment vertical="top"/>
    </xf>
    <xf numFmtId="3" fontId="6" fillId="0" borderId="0" xfId="0" applyNumberFormat="1" applyFont="1" applyAlignment="1">
      <alignment horizontal="center" vertical="top"/>
    </xf>
    <xf numFmtId="3" fontId="6" fillId="0" borderId="3" xfId="0" applyNumberFormat="1" applyFont="1" applyFill="1" applyBorder="1" applyAlignment="1">
      <alignment horizontal="center" vertical="top"/>
    </xf>
    <xf numFmtId="3" fontId="6" fillId="0" borderId="10" xfId="0" applyNumberFormat="1" applyFont="1" applyBorder="1" applyAlignment="1">
      <alignment vertical="top"/>
    </xf>
    <xf numFmtId="3" fontId="6" fillId="2" borderId="0" xfId="0" applyNumberFormat="1" applyFont="1" applyFill="1" applyAlignment="1">
      <alignment vertical="top"/>
    </xf>
    <xf numFmtId="49" fontId="6" fillId="0" borderId="3" xfId="0" applyNumberFormat="1" applyFont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/>
    </xf>
    <xf numFmtId="3" fontId="6" fillId="0" borderId="10" xfId="0" applyNumberFormat="1" applyFont="1" applyFill="1" applyBorder="1" applyAlignment="1">
      <alignment vertical="top"/>
    </xf>
    <xf numFmtId="3" fontId="6" fillId="0" borderId="3" xfId="0" applyNumberFormat="1" applyFont="1" applyBorder="1" applyAlignment="1">
      <alignment vertical="top" wrapText="1"/>
    </xf>
    <xf numFmtId="3" fontId="6" fillId="0" borderId="13" xfId="0" applyNumberFormat="1" applyFont="1" applyFill="1" applyBorder="1" applyAlignment="1">
      <alignment vertical="top"/>
    </xf>
    <xf numFmtId="3" fontId="6" fillId="0" borderId="1" xfId="0" applyNumberFormat="1" applyFont="1" applyFill="1" applyBorder="1" applyAlignment="1">
      <alignment vertical="top"/>
    </xf>
    <xf numFmtId="3" fontId="6" fillId="0" borderId="3" xfId="0" applyNumberFormat="1" applyFont="1" applyBorder="1" applyAlignment="1">
      <alignment vertical="top" wrapText="1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/>
    </xf>
    <xf numFmtId="3" fontId="6" fillId="0" borderId="12" xfId="0" applyNumberFormat="1" applyFont="1" applyBorder="1" applyAlignment="1">
      <alignment vertical="top" wrapText="1"/>
    </xf>
    <xf numFmtId="3" fontId="6" fillId="0" borderId="5" xfId="0" applyNumberFormat="1" applyFont="1" applyBorder="1" applyAlignment="1">
      <alignment vertical="top"/>
    </xf>
    <xf numFmtId="3" fontId="6" fillId="0" borderId="14" xfId="0" applyNumberFormat="1" applyFont="1" applyBorder="1" applyAlignment="1">
      <alignment vertical="top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4" xfId="0" applyFont="1" applyBorder="1" applyAlignment="1">
      <alignment/>
    </xf>
    <xf numFmtId="0" fontId="3" fillId="0" borderId="6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/>
    </xf>
    <xf numFmtId="0" fontId="2" fillId="0" borderId="3" xfId="0" applyFont="1" applyBorder="1" applyAlignment="1" quotePrefix="1">
      <alignment horizontal="center"/>
    </xf>
    <xf numFmtId="0" fontId="2" fillId="0" borderId="0" xfId="0" applyFont="1" applyBorder="1" applyAlignment="1" quotePrefix="1">
      <alignment horizontal="center"/>
    </xf>
    <xf numFmtId="0" fontId="2" fillId="0" borderId="7" xfId="0" applyFont="1" applyBorder="1" applyAlignment="1">
      <alignment/>
    </xf>
    <xf numFmtId="0" fontId="4" fillId="0" borderId="0" xfId="0" applyFont="1" applyBorder="1" applyAlignment="1">
      <alignment/>
    </xf>
    <xf numFmtId="3" fontId="3" fillId="0" borderId="3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2" xfId="0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3" fontId="15" fillId="0" borderId="0" xfId="0" applyNumberFormat="1" applyFont="1" applyAlignment="1">
      <alignment vertical="top"/>
    </xf>
    <xf numFmtId="3" fontId="15" fillId="0" borderId="5" xfId="0" applyNumberFormat="1" applyFont="1" applyBorder="1" applyAlignment="1">
      <alignment horizontal="center" vertical="top"/>
    </xf>
    <xf numFmtId="3" fontId="15" fillId="0" borderId="5" xfId="0" applyNumberFormat="1" applyFont="1" applyBorder="1" applyAlignment="1">
      <alignment horizontal="center" vertical="top" wrapText="1"/>
    </xf>
    <xf numFmtId="3" fontId="15" fillId="0" borderId="14" xfId="0" applyNumberFormat="1" applyFont="1" applyFill="1" applyBorder="1" applyAlignment="1" quotePrefix="1">
      <alignment horizontal="center" vertical="top"/>
    </xf>
    <xf numFmtId="3" fontId="15" fillId="0" borderId="5" xfId="0" applyNumberFormat="1" applyFont="1" applyFill="1" applyBorder="1" applyAlignment="1">
      <alignment horizontal="center" vertical="top"/>
    </xf>
    <xf numFmtId="3" fontId="15" fillId="0" borderId="8" xfId="0" applyNumberFormat="1" applyFont="1" applyBorder="1" applyAlignment="1">
      <alignment vertical="top"/>
    </xf>
    <xf numFmtId="3" fontId="15" fillId="0" borderId="8" xfId="0" applyNumberFormat="1" applyFont="1" applyBorder="1" applyAlignment="1">
      <alignment horizontal="center" vertical="top" wrapText="1"/>
    </xf>
    <xf numFmtId="3" fontId="15" fillId="0" borderId="12" xfId="0" applyNumberFormat="1" applyFont="1" applyFill="1" applyBorder="1" applyAlignment="1">
      <alignment horizontal="center" vertical="top"/>
    </xf>
    <xf numFmtId="3" fontId="15" fillId="0" borderId="16" xfId="0" applyNumberFormat="1" applyFont="1" applyBorder="1" applyAlignment="1">
      <alignment vertical="top"/>
    </xf>
    <xf numFmtId="3" fontId="12" fillId="0" borderId="3" xfId="0" applyNumberFormat="1" applyFont="1" applyBorder="1" applyAlignment="1">
      <alignment vertical="top" wrapText="1"/>
    </xf>
    <xf numFmtId="3" fontId="15" fillId="0" borderId="1" xfId="0" applyNumberFormat="1" applyFont="1" applyBorder="1" applyAlignment="1">
      <alignment horizontal="center" vertical="top"/>
    </xf>
    <xf numFmtId="3" fontId="15" fillId="0" borderId="1" xfId="0" applyNumberFormat="1" applyFont="1" applyBorder="1" applyAlignment="1">
      <alignment vertical="top" wrapText="1"/>
    </xf>
    <xf numFmtId="3" fontId="15" fillId="0" borderId="1" xfId="0" applyNumberFormat="1" applyFont="1" applyBorder="1" applyAlignment="1">
      <alignment vertical="top"/>
    </xf>
    <xf numFmtId="3" fontId="18" fillId="0" borderId="0" xfId="0" applyNumberFormat="1" applyFont="1" applyFill="1" applyBorder="1" applyAlignment="1">
      <alignment vertical="top" wrapText="1"/>
    </xf>
    <xf numFmtId="3" fontId="18" fillId="0" borderId="3" xfId="0" applyNumberFormat="1" applyFont="1" applyFill="1" applyBorder="1" applyAlignment="1">
      <alignment vertical="top"/>
    </xf>
    <xf numFmtId="3" fontId="3" fillId="0" borderId="3" xfId="22" applyNumberFormat="1" applyFont="1" applyFill="1" applyBorder="1">
      <alignment/>
      <protection/>
    </xf>
    <xf numFmtId="3" fontId="18" fillId="0" borderId="10" xfId="0" applyNumberFormat="1" applyFont="1" applyFill="1" applyBorder="1" applyAlignment="1">
      <alignment vertical="top" wrapText="1"/>
    </xf>
    <xf numFmtId="3" fontId="6" fillId="0" borderId="0" xfId="0" applyNumberFormat="1" applyFont="1" applyFill="1" applyAlignment="1">
      <alignment vertical="top"/>
    </xf>
    <xf numFmtId="3" fontId="18" fillId="0" borderId="0" xfId="0" applyNumberFormat="1" applyFont="1" applyFill="1" applyBorder="1" applyAlignment="1">
      <alignment vertical="top" wrapText="1"/>
    </xf>
    <xf numFmtId="3" fontId="6" fillId="0" borderId="3" xfId="0" applyNumberFormat="1" applyFont="1" applyFill="1" applyBorder="1" applyAlignment="1">
      <alignment horizontal="center" vertical="top"/>
    </xf>
    <xf numFmtId="3" fontId="6" fillId="0" borderId="3" xfId="0" applyNumberFormat="1" applyFont="1" applyFill="1" applyBorder="1" applyAlignment="1">
      <alignment horizontal="center" vertical="top" wrapText="1"/>
    </xf>
    <xf numFmtId="3" fontId="6" fillId="0" borderId="0" xfId="0" applyNumberFormat="1" applyFont="1" applyFill="1" applyAlignment="1">
      <alignment vertical="top" wrapText="1"/>
    </xf>
    <xf numFmtId="0" fontId="3" fillId="0" borderId="3" xfId="22" applyFont="1" applyFill="1" applyBorder="1">
      <alignment/>
      <protection/>
    </xf>
    <xf numFmtId="0" fontId="3" fillId="0" borderId="0" xfId="22" applyFont="1" applyFill="1">
      <alignment/>
      <protection/>
    </xf>
    <xf numFmtId="49" fontId="15" fillId="0" borderId="0" xfId="0" applyNumberFormat="1" applyFont="1" applyBorder="1" applyAlignment="1">
      <alignment horizontal="left" vertical="top" wrapText="1"/>
    </xf>
    <xf numFmtId="3" fontId="13" fillId="0" borderId="0" xfId="0" applyNumberFormat="1" applyFont="1" applyBorder="1" applyAlignment="1">
      <alignment vertical="top" wrapText="1"/>
    </xf>
    <xf numFmtId="3" fontId="15" fillId="0" borderId="6" xfId="0" applyNumberFormat="1" applyFont="1" applyBorder="1" applyAlignment="1">
      <alignment horizontal="center" vertical="top" wrapText="1"/>
    </xf>
    <xf numFmtId="3" fontId="15" fillId="0" borderId="5" xfId="0" applyNumberFormat="1" applyFont="1" applyFill="1" applyBorder="1" applyAlignment="1" quotePrefix="1">
      <alignment horizontal="center" vertical="top"/>
    </xf>
    <xf numFmtId="3" fontId="15" fillId="0" borderId="14" xfId="0" applyNumberFormat="1" applyFont="1" applyBorder="1" applyAlignment="1">
      <alignment horizontal="center" vertical="top"/>
    </xf>
    <xf numFmtId="3" fontId="15" fillId="0" borderId="16" xfId="0" applyNumberFormat="1" applyFont="1" applyBorder="1" applyAlignment="1">
      <alignment horizontal="center" vertical="top" wrapText="1"/>
    </xf>
    <xf numFmtId="3" fontId="15" fillId="0" borderId="8" xfId="0" applyNumberFormat="1" applyFont="1" applyFill="1" applyBorder="1" applyAlignment="1">
      <alignment horizontal="center" vertical="top"/>
    </xf>
    <xf numFmtId="3" fontId="15" fillId="0" borderId="12" xfId="0" applyNumberFormat="1" applyFont="1" applyBorder="1" applyAlignment="1">
      <alignment horizontal="center" vertical="top"/>
    </xf>
    <xf numFmtId="3" fontId="15" fillId="0" borderId="1" xfId="0" applyNumberFormat="1" applyFont="1" applyBorder="1" applyAlignment="1">
      <alignment horizontal="left" vertical="top"/>
    </xf>
    <xf numFmtId="3" fontId="15" fillId="0" borderId="2" xfId="0" applyNumberFormat="1" applyFont="1" applyBorder="1" applyAlignment="1">
      <alignment vertical="top" wrapText="1"/>
    </xf>
    <xf numFmtId="3" fontId="15" fillId="0" borderId="1" xfId="0" applyNumberFormat="1" applyFont="1" applyFill="1" applyBorder="1" applyAlignment="1">
      <alignment vertical="top"/>
    </xf>
    <xf numFmtId="3" fontId="13" fillId="0" borderId="13" xfId="0" applyNumberFormat="1" applyFont="1" applyBorder="1" applyAlignment="1">
      <alignment vertical="top"/>
    </xf>
    <xf numFmtId="3" fontId="13" fillId="0" borderId="0" xfId="0" applyNumberFormat="1" applyFont="1" applyAlignment="1">
      <alignment vertical="top"/>
    </xf>
    <xf numFmtId="3" fontId="6" fillId="0" borderId="3" xfId="0" applyNumberFormat="1" applyFont="1" applyBorder="1" applyAlignment="1" quotePrefix="1">
      <alignment horizontal="center" vertical="top"/>
    </xf>
    <xf numFmtId="3" fontId="6" fillId="0" borderId="1" xfId="0" applyNumberFormat="1" applyFont="1" applyBorder="1" applyAlignment="1">
      <alignment horizontal="left" vertical="top"/>
    </xf>
    <xf numFmtId="3" fontId="6" fillId="0" borderId="2" xfId="0" applyNumberFormat="1" applyFont="1" applyBorder="1" applyAlignment="1">
      <alignment vertical="top" wrapText="1"/>
    </xf>
    <xf numFmtId="3" fontId="6" fillId="0" borderId="1" xfId="0" applyNumberFormat="1" applyFont="1" applyFill="1" applyBorder="1" applyAlignment="1">
      <alignment horizontal="center" vertical="top"/>
    </xf>
    <xf numFmtId="3" fontId="14" fillId="0" borderId="13" xfId="0" applyNumberFormat="1" applyFont="1" applyBorder="1" applyAlignment="1">
      <alignment vertical="top"/>
    </xf>
    <xf numFmtId="49" fontId="15" fillId="0" borderId="3" xfId="0" applyNumberFormat="1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 wrapText="1"/>
    </xf>
    <xf numFmtId="49" fontId="15" fillId="0" borderId="3" xfId="0" applyNumberFormat="1" applyFont="1" applyFill="1" applyBorder="1" applyAlignment="1">
      <alignment horizontal="center" vertical="top"/>
    </xf>
    <xf numFmtId="49" fontId="15" fillId="0" borderId="10" xfId="0" applyNumberFormat="1" applyFont="1" applyBorder="1" applyAlignment="1">
      <alignment horizontal="center" vertical="top"/>
    </xf>
    <xf numFmtId="0" fontId="3" fillId="0" borderId="0" xfId="0" applyFont="1" applyFill="1" applyBorder="1" applyAlignment="1">
      <alignment/>
    </xf>
    <xf numFmtId="186" fontId="0" fillId="0" borderId="0" xfId="0" applyNumberFormat="1" applyAlignment="1">
      <alignment/>
    </xf>
    <xf numFmtId="3" fontId="6" fillId="0" borderId="0" xfId="0" applyNumberFormat="1" applyFont="1" applyFill="1" applyAlignment="1">
      <alignment horizontal="right" vertical="top"/>
    </xf>
    <xf numFmtId="3" fontId="15" fillId="0" borderId="14" xfId="0" applyNumberFormat="1" applyFont="1" applyFill="1" applyBorder="1" applyAlignment="1">
      <alignment horizontal="center" vertical="top"/>
    </xf>
    <xf numFmtId="0" fontId="3" fillId="0" borderId="8" xfId="21" applyFont="1" applyBorder="1" applyAlignment="1">
      <alignment horizontal="center"/>
      <protection/>
    </xf>
    <xf numFmtId="40" fontId="3" fillId="0" borderId="15" xfId="21" applyNumberFormat="1" applyFont="1" applyBorder="1">
      <alignment/>
      <protection/>
    </xf>
    <xf numFmtId="40" fontId="3" fillId="0" borderId="8" xfId="21" applyNumberFormat="1" applyFont="1" applyBorder="1">
      <alignment/>
      <protection/>
    </xf>
    <xf numFmtId="49" fontId="6" fillId="0" borderId="14" xfId="0" applyNumberFormat="1" applyFont="1" applyBorder="1" applyAlignment="1">
      <alignment horizontal="center" vertical="top"/>
    </xf>
    <xf numFmtId="3" fontId="6" fillId="2" borderId="10" xfId="0" applyNumberFormat="1" applyFont="1" applyFill="1" applyBorder="1" applyAlignment="1">
      <alignment vertical="top"/>
    </xf>
    <xf numFmtId="3" fontId="15" fillId="0" borderId="12" xfId="0" applyNumberFormat="1" applyFont="1" applyFill="1" applyBorder="1" applyAlignment="1">
      <alignment vertical="top"/>
    </xf>
    <xf numFmtId="3" fontId="6" fillId="0" borderId="5" xfId="0" applyNumberFormat="1" applyFont="1" applyFill="1" applyBorder="1" applyAlignment="1">
      <alignment vertical="top"/>
    </xf>
    <xf numFmtId="0" fontId="2" fillId="0" borderId="0" xfId="0" applyFon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2" fillId="0" borderId="0" xfId="22" applyFont="1" applyAlignment="1">
      <alignment horizontal="right"/>
      <protection/>
    </xf>
    <xf numFmtId="3" fontId="15" fillId="0" borderId="0" xfId="0" applyNumberFormat="1" applyFont="1" applyAlignment="1">
      <alignment horizontal="right" vertical="top"/>
    </xf>
    <xf numFmtId="3" fontId="15" fillId="0" borderId="0" xfId="0" applyNumberFormat="1" applyFont="1" applyFill="1" applyAlignment="1">
      <alignment horizontal="right" vertical="top"/>
    </xf>
    <xf numFmtId="3" fontId="19" fillId="0" borderId="0" xfId="0" applyNumberFormat="1" applyFont="1" applyAlignment="1">
      <alignment vertical="top" wrapText="1"/>
    </xf>
    <xf numFmtId="3" fontId="19" fillId="0" borderId="0" xfId="0" applyNumberFormat="1" applyFont="1" applyAlignment="1">
      <alignment vertical="top"/>
    </xf>
    <xf numFmtId="3" fontId="20" fillId="0" borderId="0" xfId="0" applyNumberFormat="1" applyFont="1" applyAlignment="1">
      <alignment horizontal="right" vertical="top"/>
    </xf>
    <xf numFmtId="3" fontId="21" fillId="0" borderId="0" xfId="0" applyNumberFormat="1" applyFont="1" applyAlignment="1">
      <alignment vertical="top"/>
    </xf>
    <xf numFmtId="3" fontId="19" fillId="0" borderId="0" xfId="0" applyNumberFormat="1" applyFont="1" applyAlignment="1">
      <alignment horizontal="right" vertical="top"/>
    </xf>
    <xf numFmtId="49" fontId="19" fillId="0" borderId="0" xfId="0" applyNumberFormat="1" applyFont="1" applyAlignment="1">
      <alignment horizontal="center" vertical="top"/>
    </xf>
    <xf numFmtId="0" fontId="19" fillId="0" borderId="0" xfId="0" applyFont="1" applyAlignment="1">
      <alignment/>
    </xf>
    <xf numFmtId="3" fontId="22" fillId="0" borderId="0" xfId="0" applyNumberFormat="1" applyFont="1" applyAlignment="1">
      <alignment vertical="top"/>
    </xf>
    <xf numFmtId="0" fontId="20" fillId="0" borderId="0" xfId="0" applyFont="1" applyAlignment="1">
      <alignment/>
    </xf>
    <xf numFmtId="3" fontId="20" fillId="0" borderId="0" xfId="0" applyNumberFormat="1" applyFont="1" applyAlignment="1">
      <alignment vertical="top"/>
    </xf>
    <xf numFmtId="3" fontId="19" fillId="0" borderId="0" xfId="0" applyNumberFormat="1" applyFont="1" applyAlignment="1">
      <alignment horizontal="center" vertical="top"/>
    </xf>
    <xf numFmtId="3" fontId="20" fillId="0" borderId="5" xfId="0" applyNumberFormat="1" applyFont="1" applyBorder="1" applyAlignment="1">
      <alignment horizontal="center" vertical="top"/>
    </xf>
    <xf numFmtId="3" fontId="20" fillId="0" borderId="6" xfId="0" applyNumberFormat="1" applyFont="1" applyBorder="1" applyAlignment="1">
      <alignment horizontal="center" vertical="top" wrapText="1"/>
    </xf>
    <xf numFmtId="3" fontId="20" fillId="0" borderId="5" xfId="0" applyNumberFormat="1" applyFont="1" applyFill="1" applyBorder="1" applyAlignment="1" quotePrefix="1">
      <alignment horizontal="center" vertical="top"/>
    </xf>
    <xf numFmtId="3" fontId="20" fillId="0" borderId="5" xfId="0" applyNumberFormat="1" applyFont="1" applyFill="1" applyBorder="1" applyAlignment="1">
      <alignment horizontal="center" vertical="top"/>
    </xf>
    <xf numFmtId="3" fontId="20" fillId="0" borderId="14" xfId="0" applyNumberFormat="1" applyFont="1" applyBorder="1" applyAlignment="1">
      <alignment horizontal="center" vertical="top"/>
    </xf>
    <xf numFmtId="3" fontId="20" fillId="0" borderId="8" xfId="0" applyNumberFormat="1" applyFont="1" applyBorder="1" applyAlignment="1">
      <alignment vertical="top"/>
    </xf>
    <xf numFmtId="3" fontId="20" fillId="0" borderId="16" xfId="0" applyNumberFormat="1" applyFont="1" applyBorder="1" applyAlignment="1">
      <alignment horizontal="center" vertical="top" wrapText="1"/>
    </xf>
    <xf numFmtId="3" fontId="20" fillId="0" borderId="8" xfId="0" applyNumberFormat="1" applyFont="1" applyFill="1" applyBorder="1" applyAlignment="1">
      <alignment horizontal="center" vertical="top"/>
    </xf>
    <xf numFmtId="3" fontId="20" fillId="0" borderId="16" xfId="0" applyNumberFormat="1" applyFont="1" applyBorder="1" applyAlignment="1">
      <alignment vertical="top"/>
    </xf>
    <xf numFmtId="3" fontId="20" fillId="0" borderId="12" xfId="0" applyNumberFormat="1" applyFont="1" applyBorder="1" applyAlignment="1">
      <alignment horizontal="center" vertical="top"/>
    </xf>
    <xf numFmtId="49" fontId="19" fillId="0" borderId="3" xfId="0" applyNumberFormat="1" applyFont="1" applyBorder="1" applyAlignment="1">
      <alignment horizontal="center" vertical="top"/>
    </xf>
    <xf numFmtId="49" fontId="23" fillId="0" borderId="0" xfId="0" applyNumberFormat="1" applyFont="1" applyBorder="1" applyAlignment="1">
      <alignment horizontal="left" vertical="top" wrapText="1"/>
    </xf>
    <xf numFmtId="49" fontId="19" fillId="0" borderId="3" xfId="0" applyNumberFormat="1" applyFont="1" applyFill="1" applyBorder="1" applyAlignment="1">
      <alignment horizontal="center" vertical="top"/>
    </xf>
    <xf numFmtId="49" fontId="19" fillId="0" borderId="10" xfId="0" applyNumberFormat="1" applyFont="1" applyBorder="1" applyAlignment="1">
      <alignment horizontal="center" vertical="top"/>
    </xf>
    <xf numFmtId="49" fontId="21" fillId="0" borderId="0" xfId="0" applyNumberFormat="1" applyFont="1" applyBorder="1" applyAlignment="1">
      <alignment horizontal="center" vertical="top" wrapText="1"/>
    </xf>
    <xf numFmtId="49" fontId="19" fillId="0" borderId="0" xfId="0" applyNumberFormat="1" applyFont="1" applyBorder="1" applyAlignment="1">
      <alignment horizontal="center" vertical="top" wrapText="1"/>
    </xf>
    <xf numFmtId="3" fontId="19" fillId="0" borderId="3" xfId="0" applyNumberFormat="1" applyFont="1" applyBorder="1" applyAlignment="1">
      <alignment horizontal="center" vertical="top"/>
    </xf>
    <xf numFmtId="0" fontId="19" fillId="0" borderId="3" xfId="0" applyFont="1" applyBorder="1" applyAlignment="1">
      <alignment/>
    </xf>
    <xf numFmtId="3" fontId="19" fillId="0" borderId="3" xfId="0" applyNumberFormat="1" applyFont="1" applyBorder="1" applyAlignment="1">
      <alignment/>
    </xf>
    <xf numFmtId="3" fontId="22" fillId="0" borderId="3" xfId="0" applyNumberFormat="1" applyFont="1" applyBorder="1" applyAlignment="1">
      <alignment horizontal="center" vertical="top"/>
    </xf>
    <xf numFmtId="3" fontId="24" fillId="0" borderId="3" xfId="0" applyNumberFormat="1" applyFont="1" applyBorder="1" applyAlignment="1">
      <alignment horizontal="center" vertical="top"/>
    </xf>
    <xf numFmtId="3" fontId="19" fillId="0" borderId="3" xfId="0" applyNumberFormat="1" applyFont="1" applyBorder="1" applyAlignment="1">
      <alignment horizontal="center" vertical="top" wrapText="1"/>
    </xf>
    <xf numFmtId="3" fontId="19" fillId="0" borderId="8" xfId="0" applyNumberFormat="1" applyFont="1" applyBorder="1" applyAlignment="1">
      <alignment horizontal="center" vertical="top"/>
    </xf>
    <xf numFmtId="0" fontId="19" fillId="0" borderId="8" xfId="0" applyFont="1" applyBorder="1" applyAlignment="1">
      <alignment/>
    </xf>
    <xf numFmtId="3" fontId="19" fillId="0" borderId="8" xfId="0" applyNumberFormat="1" applyFont="1" applyBorder="1" applyAlignment="1">
      <alignment/>
    </xf>
    <xf numFmtId="3" fontId="19" fillId="0" borderId="3" xfId="0" applyNumberFormat="1" applyFont="1" applyBorder="1" applyAlignment="1">
      <alignment wrapText="1"/>
    </xf>
    <xf numFmtId="3" fontId="19" fillId="0" borderId="1" xfId="0" applyNumberFormat="1" applyFont="1" applyBorder="1" applyAlignment="1">
      <alignment horizontal="center" vertical="top"/>
    </xf>
    <xf numFmtId="0" fontId="19" fillId="0" borderId="1" xfId="0" applyFont="1" applyBorder="1" applyAlignment="1">
      <alignment/>
    </xf>
    <xf numFmtId="3" fontId="19" fillId="0" borderId="1" xfId="0" applyNumberFormat="1" applyFont="1" applyBorder="1" applyAlignment="1">
      <alignment/>
    </xf>
    <xf numFmtId="3" fontId="20" fillId="0" borderId="1" xfId="0" applyNumberFormat="1" applyFont="1" applyBorder="1" applyAlignment="1">
      <alignment/>
    </xf>
    <xf numFmtId="3" fontId="19" fillId="0" borderId="5" xfId="0" applyNumberFormat="1" applyFont="1" applyBorder="1" applyAlignment="1">
      <alignment horizontal="center" vertical="top"/>
    </xf>
    <xf numFmtId="0" fontId="20" fillId="0" borderId="5" xfId="0" applyFont="1" applyBorder="1" applyAlignment="1">
      <alignment/>
    </xf>
    <xf numFmtId="3" fontId="19" fillId="0" borderId="5" xfId="0" applyNumberFormat="1" applyFont="1" applyBorder="1" applyAlignment="1">
      <alignment/>
    </xf>
    <xf numFmtId="3" fontId="20" fillId="0" borderId="5" xfId="0" applyNumberFormat="1" applyFont="1" applyBorder="1" applyAlignment="1">
      <alignment/>
    </xf>
    <xf numFmtId="0" fontId="21" fillId="0" borderId="3" xfId="0" applyFont="1" applyBorder="1" applyAlignment="1">
      <alignment horizontal="center"/>
    </xf>
    <xf numFmtId="0" fontId="21" fillId="0" borderId="3" xfId="0" applyFont="1" applyBorder="1" applyAlignment="1">
      <alignment/>
    </xf>
    <xf numFmtId="4" fontId="19" fillId="0" borderId="3" xfId="0" applyNumberFormat="1" applyFont="1" applyBorder="1" applyAlignment="1">
      <alignment/>
    </xf>
    <xf numFmtId="0" fontId="23" fillId="0" borderId="3" xfId="0" applyFont="1" applyBorder="1" applyAlignment="1">
      <alignment horizontal="left"/>
    </xf>
    <xf numFmtId="0" fontId="23" fillId="0" borderId="3" xfId="0" applyFont="1" applyBorder="1" applyAlignment="1">
      <alignment/>
    </xf>
    <xf numFmtId="183" fontId="19" fillId="0" borderId="1" xfId="15" applyNumberFormat="1" applyFont="1" applyBorder="1" applyAlignment="1">
      <alignment/>
    </xf>
    <xf numFmtId="183" fontId="20" fillId="0" borderId="1" xfId="15" applyNumberFormat="1" applyFont="1" applyBorder="1" applyAlignment="1">
      <alignment/>
    </xf>
    <xf numFmtId="3" fontId="20" fillId="0" borderId="17" xfId="0" applyNumberFormat="1" applyFont="1" applyBorder="1" applyAlignment="1">
      <alignment horizontal="center" vertical="top"/>
    </xf>
    <xf numFmtId="0" fontId="20" fillId="0" borderId="17" xfId="0" applyFont="1" applyBorder="1" applyAlignment="1">
      <alignment/>
    </xf>
    <xf numFmtId="3" fontId="20" fillId="0" borderId="17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3" xfId="0" applyFont="1" applyBorder="1" applyAlignment="1">
      <alignment vertical="top"/>
    </xf>
    <xf numFmtId="3" fontId="19" fillId="0" borderId="3" xfId="0" applyNumberFormat="1" applyFont="1" applyBorder="1" applyAlignment="1">
      <alignment vertical="top"/>
    </xf>
    <xf numFmtId="3" fontId="12" fillId="0" borderId="0" xfId="0" applyNumberFormat="1" applyFont="1" applyAlignment="1">
      <alignment vertical="top"/>
    </xf>
    <xf numFmtId="0" fontId="17" fillId="0" borderId="0" xfId="0" applyFont="1" applyAlignment="1">
      <alignment vertical="top"/>
    </xf>
    <xf numFmtId="3" fontId="23" fillId="0" borderId="0" xfId="0" applyNumberFormat="1" applyFont="1" applyAlignment="1">
      <alignment vertical="top"/>
    </xf>
    <xf numFmtId="0" fontId="23" fillId="0" borderId="0" xfId="0" applyFont="1" applyAlignment="1">
      <alignment vertical="top"/>
    </xf>
    <xf numFmtId="3" fontId="15" fillId="0" borderId="0" xfId="0" applyNumberFormat="1" applyFont="1" applyAlignment="1">
      <alignment vertical="top"/>
    </xf>
    <xf numFmtId="0" fontId="16" fillId="0" borderId="0" xfId="0" applyFont="1" applyAlignment="1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rovisional  Capital Outturn 2003-04 City" xfId="21"/>
    <cellStyle name="Normal_Provisional  Capital Outturn 2003-04 Main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workbookViewId="0" topLeftCell="A1">
      <selection activeCell="A1" sqref="A1"/>
    </sheetView>
  </sheetViews>
  <sheetFormatPr defaultColWidth="9.140625" defaultRowHeight="12.75"/>
  <cols>
    <col min="5" max="5" width="12.00390625" style="0" customWidth="1"/>
    <col min="6" max="7" width="9.8515625" style="0" customWidth="1"/>
  </cols>
  <sheetData>
    <row r="1" spans="1:7" ht="15">
      <c r="A1" s="93" t="s">
        <v>22</v>
      </c>
      <c r="B1" s="94"/>
      <c r="C1" s="94"/>
      <c r="D1" s="94"/>
      <c r="E1" s="94"/>
      <c r="F1" s="94"/>
      <c r="G1" s="94"/>
    </row>
    <row r="2" spans="1:7" ht="14.25">
      <c r="A2" s="94"/>
      <c r="B2" s="94"/>
      <c r="C2" s="94"/>
      <c r="D2" s="94"/>
      <c r="E2" s="94"/>
      <c r="F2" s="94"/>
      <c r="G2" s="94"/>
    </row>
    <row r="3" spans="1:7" ht="15">
      <c r="A3" s="95"/>
      <c r="B3" s="96"/>
      <c r="C3" s="96"/>
      <c r="D3" s="96"/>
      <c r="E3" s="97" t="s">
        <v>0</v>
      </c>
      <c r="F3" s="98" t="s">
        <v>2</v>
      </c>
      <c r="G3" s="97" t="s">
        <v>3</v>
      </c>
    </row>
    <row r="4" spans="1:7" ht="15">
      <c r="A4" s="99"/>
      <c r="B4" s="100"/>
      <c r="C4" s="100"/>
      <c r="D4" s="100"/>
      <c r="E4" s="101" t="s">
        <v>1</v>
      </c>
      <c r="F4" s="102"/>
      <c r="G4" s="101"/>
    </row>
    <row r="5" spans="1:7" ht="14.25">
      <c r="A5" s="103"/>
      <c r="B5" s="104"/>
      <c r="C5" s="104"/>
      <c r="D5" s="104"/>
      <c r="E5" s="105"/>
      <c r="F5" s="104"/>
      <c r="G5" s="105"/>
    </row>
    <row r="6" spans="1:7" ht="15">
      <c r="A6" s="103"/>
      <c r="B6" s="104"/>
      <c r="C6" s="104"/>
      <c r="D6" s="104"/>
      <c r="E6" s="106" t="s">
        <v>4</v>
      </c>
      <c r="F6" s="107" t="s">
        <v>4</v>
      </c>
      <c r="G6" s="106" t="s">
        <v>4</v>
      </c>
    </row>
    <row r="7" spans="1:7" ht="15">
      <c r="A7" s="108" t="s">
        <v>23</v>
      </c>
      <c r="B7" s="109"/>
      <c r="C7" s="109"/>
      <c r="D7" s="109"/>
      <c r="E7" s="105"/>
      <c r="F7" s="104"/>
      <c r="G7" s="105"/>
    </row>
    <row r="8" spans="1:7" ht="14.25">
      <c r="A8" s="103"/>
      <c r="B8" s="104"/>
      <c r="C8" s="104"/>
      <c r="D8" s="104"/>
      <c r="E8" s="105"/>
      <c r="F8" s="104"/>
      <c r="G8" s="105"/>
    </row>
    <row r="9" spans="1:7" ht="14.25">
      <c r="A9" s="105" t="s">
        <v>18</v>
      </c>
      <c r="B9" s="104"/>
      <c r="C9" s="104"/>
      <c r="D9" s="104"/>
      <c r="E9" s="105"/>
      <c r="F9" s="104"/>
      <c r="G9" s="105"/>
    </row>
    <row r="10" spans="1:8" ht="14.25">
      <c r="A10" s="103" t="s">
        <v>277</v>
      </c>
      <c r="B10" s="104"/>
      <c r="C10" s="104"/>
      <c r="D10" s="104"/>
      <c r="E10" s="110">
        <f>'L&amp;C Main'!C74</f>
        <v>42503</v>
      </c>
      <c r="F10" s="111">
        <f>'L&amp;C Main'!D74</f>
        <v>29841.7</v>
      </c>
      <c r="G10" s="110">
        <f aca="true" t="shared" si="0" ref="G10:G15">SUM(F10-E10)</f>
        <v>-12661.3</v>
      </c>
      <c r="H10" s="163"/>
    </row>
    <row r="11" spans="1:8" ht="14.25">
      <c r="A11" s="105" t="s">
        <v>19</v>
      </c>
      <c r="B11" s="104"/>
      <c r="C11" s="104"/>
      <c r="D11" s="104"/>
      <c r="E11" s="110">
        <f>'L&amp;C City'!C51</f>
        <v>14429</v>
      </c>
      <c r="F11" s="111">
        <f>'L&amp;C City'!D51</f>
        <v>12489</v>
      </c>
      <c r="G11" s="110">
        <f t="shared" si="0"/>
        <v>-1940</v>
      </c>
      <c r="H11" s="163"/>
    </row>
    <row r="12" spans="1:8" ht="14.25">
      <c r="A12" s="105" t="s">
        <v>20</v>
      </c>
      <c r="B12" s="104"/>
      <c r="C12" s="104"/>
      <c r="D12" s="104"/>
      <c r="E12" s="110">
        <f>'S&amp;HC'!C29</f>
        <v>3653.2439999999997</v>
      </c>
      <c r="F12" s="111">
        <f>'S&amp;HC'!D29</f>
        <v>3156.10123</v>
      </c>
      <c r="G12" s="110">
        <f t="shared" si="0"/>
        <v>-497.1427699999995</v>
      </c>
      <c r="H12" s="163"/>
    </row>
    <row r="13" spans="1:8" ht="14.25">
      <c r="A13" s="105" t="s">
        <v>21</v>
      </c>
      <c r="B13" s="104"/>
      <c r="C13" s="104"/>
      <c r="D13" s="104"/>
      <c r="E13" s="110">
        <f>'E&amp;E'!C109</f>
        <v>31120</v>
      </c>
      <c r="F13" s="111">
        <f>'E&amp;E'!D109</f>
        <v>28072</v>
      </c>
      <c r="G13" s="110">
        <f t="shared" si="0"/>
        <v>-3048</v>
      </c>
      <c r="H13" s="163"/>
    </row>
    <row r="14" spans="1:8" ht="14.25">
      <c r="A14" s="105" t="s">
        <v>5</v>
      </c>
      <c r="B14" s="104"/>
      <c r="C14" s="104"/>
      <c r="D14" s="104"/>
      <c r="E14" s="110">
        <f>'CS'!C33</f>
        <v>146</v>
      </c>
      <c r="F14" s="111">
        <f>'CS'!D33</f>
        <v>58</v>
      </c>
      <c r="G14" s="110">
        <f t="shared" si="0"/>
        <v>-88</v>
      </c>
      <c r="H14" s="163"/>
    </row>
    <row r="15" spans="1:8" ht="14.25">
      <c r="A15" s="105" t="s">
        <v>276</v>
      </c>
      <c r="B15" s="104"/>
      <c r="C15" s="104"/>
      <c r="D15" s="104"/>
      <c r="E15" s="110">
        <f>'R&amp;CDC'!C44</f>
        <v>4966</v>
      </c>
      <c r="F15" s="111">
        <f>'R&amp;CDC'!D44</f>
        <v>4321</v>
      </c>
      <c r="G15" s="110">
        <f t="shared" si="0"/>
        <v>-645</v>
      </c>
      <c r="H15" s="163"/>
    </row>
    <row r="16" spans="1:7" ht="14.25">
      <c r="A16" s="103"/>
      <c r="B16" s="104"/>
      <c r="C16" s="104"/>
      <c r="D16" s="104"/>
      <c r="E16" s="105"/>
      <c r="F16" s="104"/>
      <c r="G16" s="105"/>
    </row>
    <row r="17" spans="1:7" ht="15">
      <c r="A17" s="112" t="s">
        <v>23</v>
      </c>
      <c r="B17" s="113"/>
      <c r="C17" s="113"/>
      <c r="D17" s="113"/>
      <c r="E17" s="114">
        <f>SUM(E10:E16)</f>
        <v>96817.244</v>
      </c>
      <c r="F17" s="114">
        <f>SUM(F10:F16)</f>
        <v>77937.80123</v>
      </c>
      <c r="G17" s="114">
        <f>SUM(G10:G16)</f>
        <v>-18879.442769999998</v>
      </c>
    </row>
    <row r="18" spans="1:7" ht="14.25">
      <c r="A18" s="103"/>
      <c r="B18" s="104"/>
      <c r="C18" s="104"/>
      <c r="D18" s="104"/>
      <c r="E18" s="105"/>
      <c r="F18" s="104"/>
      <c r="G18" s="105"/>
    </row>
    <row r="19" spans="1:7" ht="15">
      <c r="A19" s="108" t="s">
        <v>7</v>
      </c>
      <c r="B19" s="104"/>
      <c r="C19" s="104"/>
      <c r="D19" s="104"/>
      <c r="E19" s="105"/>
      <c r="F19" s="104"/>
      <c r="G19" s="105"/>
    </row>
    <row r="20" spans="1:7" ht="14.25">
      <c r="A20" s="103"/>
      <c r="B20" s="104"/>
      <c r="C20" s="104"/>
      <c r="D20" s="104"/>
      <c r="E20" s="105"/>
      <c r="F20" s="104"/>
      <c r="G20" s="105"/>
    </row>
    <row r="21" spans="1:7" ht="14.25">
      <c r="A21" s="103" t="s">
        <v>8</v>
      </c>
      <c r="B21" s="104"/>
      <c r="C21" s="104"/>
      <c r="D21" s="104"/>
      <c r="E21" s="110">
        <f>1690+267+1284+102+18+10+47+473+50</f>
        <v>3941</v>
      </c>
      <c r="F21" s="111">
        <f>2510+4+1166+82+8+64+473</f>
        <v>4307</v>
      </c>
      <c r="G21" s="110">
        <f>SUM(F21-E21)</f>
        <v>366</v>
      </c>
    </row>
    <row r="22" spans="1:7" ht="14.25">
      <c r="A22" s="103" t="s">
        <v>145</v>
      </c>
      <c r="B22" s="104"/>
      <c r="C22" s="104"/>
      <c r="D22" s="104"/>
      <c r="E22" s="110">
        <f>200+105+1662</f>
        <v>1967</v>
      </c>
      <c r="F22" s="104">
        <v>377</v>
      </c>
      <c r="G22" s="110">
        <f>SUM(F22-E22)</f>
        <v>-1590</v>
      </c>
    </row>
    <row r="23" spans="1:7" ht="14.25">
      <c r="A23" s="103"/>
      <c r="B23" s="104"/>
      <c r="C23" s="104"/>
      <c r="D23" s="104"/>
      <c r="E23" s="105"/>
      <c r="F23" s="104"/>
      <c r="G23" s="105"/>
    </row>
    <row r="24" spans="1:7" ht="15">
      <c r="A24" s="112" t="s">
        <v>9</v>
      </c>
      <c r="B24" s="113"/>
      <c r="C24" s="113"/>
      <c r="D24" s="113"/>
      <c r="E24" s="114">
        <f>SUM(E17:E22)</f>
        <v>102725.244</v>
      </c>
      <c r="F24" s="115">
        <f>SUM(F17:F22)</f>
        <v>82621.80123</v>
      </c>
      <c r="G24" s="114">
        <f>SUM(G17:G22)</f>
        <v>-20103.442769999998</v>
      </c>
    </row>
    <row r="25" spans="1:7" ht="15">
      <c r="A25" s="108"/>
      <c r="B25" s="173"/>
      <c r="C25" s="173"/>
      <c r="D25" s="173"/>
      <c r="E25" s="174"/>
      <c r="F25" s="175"/>
      <c r="G25" s="174"/>
    </row>
    <row r="26" spans="1:7" ht="15">
      <c r="A26" s="108" t="s">
        <v>284</v>
      </c>
      <c r="B26" s="173"/>
      <c r="C26" s="173"/>
      <c r="D26" s="173"/>
      <c r="E26" s="174"/>
      <c r="F26" s="175"/>
      <c r="G26" s="174"/>
    </row>
    <row r="27" spans="1:7" ht="14.25">
      <c r="A27" s="103" t="s">
        <v>283</v>
      </c>
      <c r="B27" s="104"/>
      <c r="C27" s="104"/>
      <c r="D27" s="104"/>
      <c r="E27" s="110">
        <v>4921</v>
      </c>
      <c r="F27" s="111">
        <v>2500</v>
      </c>
      <c r="G27" s="110">
        <f>SUM(F27-E27)</f>
        <v>-2421</v>
      </c>
    </row>
    <row r="28" spans="1:7" ht="14.25">
      <c r="A28" s="103" t="s">
        <v>6</v>
      </c>
      <c r="B28" s="104"/>
      <c r="C28" s="104"/>
      <c r="D28" s="104"/>
      <c r="E28" s="110">
        <v>2124</v>
      </c>
      <c r="F28" s="111">
        <v>2124</v>
      </c>
      <c r="G28" s="110">
        <f>SUM(F28-E28)</f>
        <v>0</v>
      </c>
    </row>
    <row r="29" spans="1:7" ht="14.25">
      <c r="A29" s="103" t="s">
        <v>257</v>
      </c>
      <c r="B29" s="104"/>
      <c r="C29" s="104"/>
      <c r="D29" s="104"/>
      <c r="E29" s="110">
        <v>1126</v>
      </c>
      <c r="F29" s="111">
        <v>0</v>
      </c>
      <c r="G29" s="110">
        <f>SUM(F29-E29)</f>
        <v>-1126</v>
      </c>
    </row>
    <row r="30" spans="1:7" ht="14.25">
      <c r="A30" s="103"/>
      <c r="B30" s="104"/>
      <c r="C30" s="104"/>
      <c r="D30" s="104"/>
      <c r="E30" s="110"/>
      <c r="F30" s="111"/>
      <c r="G30" s="110"/>
    </row>
    <row r="31" spans="1:7" ht="15">
      <c r="A31" s="112" t="s">
        <v>285</v>
      </c>
      <c r="B31" s="113"/>
      <c r="C31" s="176"/>
      <c r="D31" s="176"/>
      <c r="E31" s="114">
        <f>SUM(E24+E27+E28+E29)</f>
        <v>110896.244</v>
      </c>
      <c r="F31" s="114">
        <f>SUM(F24+F27+F28+F29)</f>
        <v>87245.80123</v>
      </c>
      <c r="G31" s="114">
        <f>SUM(G24+G27+G28+G29)</f>
        <v>-23650.442769999998</v>
      </c>
    </row>
    <row r="32" spans="1:7" ht="15">
      <c r="A32" s="103"/>
      <c r="B32" s="104"/>
      <c r="C32" s="104"/>
      <c r="D32" s="104"/>
      <c r="E32" s="110"/>
      <c r="F32" s="111"/>
      <c r="G32" s="174"/>
    </row>
    <row r="33" spans="1:7" ht="15">
      <c r="A33" s="108" t="s">
        <v>10</v>
      </c>
      <c r="B33" s="104"/>
      <c r="C33" s="104"/>
      <c r="D33" s="104"/>
      <c r="E33" s="105"/>
      <c r="F33" s="104"/>
      <c r="G33" s="105"/>
    </row>
    <row r="34" spans="1:7" ht="14.25">
      <c r="A34" s="103"/>
      <c r="B34" s="104"/>
      <c r="C34" s="104"/>
      <c r="D34" s="104"/>
      <c r="E34" s="105"/>
      <c r="F34" s="104"/>
      <c r="G34" s="105"/>
    </row>
    <row r="35" spans="1:7" ht="14.25">
      <c r="A35" s="103" t="s">
        <v>11</v>
      </c>
      <c r="B35" s="104"/>
      <c r="C35" s="104"/>
      <c r="D35" s="104"/>
      <c r="E35" s="110">
        <v>40723</v>
      </c>
      <c r="F35" s="111">
        <f>34860+6282</f>
        <v>41142</v>
      </c>
      <c r="G35" s="110">
        <f>SUM(F35-E35)</f>
        <v>419</v>
      </c>
    </row>
    <row r="36" spans="1:7" ht="14.25">
      <c r="A36" s="103" t="s">
        <v>286</v>
      </c>
      <c r="B36" s="104"/>
      <c r="C36" s="104"/>
      <c r="D36" s="104"/>
      <c r="E36" s="110">
        <v>31638</v>
      </c>
      <c r="F36" s="111">
        <f>31114-151-6491-362-2421-949-1126</f>
        <v>19614</v>
      </c>
      <c r="G36" s="110">
        <f aca="true" t="shared" si="1" ref="G36:G41">SUM(F36-E36)</f>
        <v>-12024</v>
      </c>
    </row>
    <row r="37" spans="1:7" ht="14.25">
      <c r="A37" s="103" t="s">
        <v>12</v>
      </c>
      <c r="B37" s="104"/>
      <c r="C37" s="104"/>
      <c r="D37" s="104"/>
      <c r="E37" s="110">
        <v>35157</v>
      </c>
      <c r="F37" s="111">
        <f>3381+119+14926+5946-81-19</f>
        <v>24272</v>
      </c>
      <c r="G37" s="110">
        <f t="shared" si="1"/>
        <v>-10885</v>
      </c>
    </row>
    <row r="38" spans="1:7" ht="14.25">
      <c r="A38" s="103" t="s">
        <v>13</v>
      </c>
      <c r="B38" s="104"/>
      <c r="C38" s="104"/>
      <c r="D38" s="104"/>
      <c r="E38" s="110">
        <v>1413</v>
      </c>
      <c r="F38" s="111">
        <f>492+1003-38-585-418-6+362</f>
        <v>810</v>
      </c>
      <c r="G38" s="110">
        <f t="shared" si="1"/>
        <v>-603</v>
      </c>
    </row>
    <row r="39" spans="1:7" ht="14.25">
      <c r="A39" s="103" t="s">
        <v>14</v>
      </c>
      <c r="B39" s="104"/>
      <c r="C39" s="104"/>
      <c r="D39" s="104"/>
      <c r="E39" s="110">
        <v>70</v>
      </c>
      <c r="F39" s="111">
        <v>70</v>
      </c>
      <c r="G39" s="110">
        <f t="shared" si="1"/>
        <v>0</v>
      </c>
    </row>
    <row r="40" spans="1:7" ht="14.25">
      <c r="A40" s="103" t="s">
        <v>15</v>
      </c>
      <c r="B40" s="104"/>
      <c r="C40" s="104"/>
      <c r="D40" s="104"/>
      <c r="E40" s="110">
        <v>500</v>
      </c>
      <c r="F40" s="111">
        <v>500</v>
      </c>
      <c r="G40" s="110">
        <f t="shared" si="1"/>
        <v>0</v>
      </c>
    </row>
    <row r="41" spans="1:7" ht="14.25">
      <c r="A41" s="103" t="s">
        <v>16</v>
      </c>
      <c r="B41" s="104"/>
      <c r="C41" s="104"/>
      <c r="D41" s="104"/>
      <c r="E41" s="110">
        <v>1395</v>
      </c>
      <c r="F41" s="111">
        <v>838</v>
      </c>
      <c r="G41" s="110">
        <f t="shared" si="1"/>
        <v>-557</v>
      </c>
    </row>
    <row r="42" spans="1:7" ht="14.25">
      <c r="A42" s="103"/>
      <c r="B42" s="104"/>
      <c r="C42" s="104"/>
      <c r="D42" s="104"/>
      <c r="E42" s="105"/>
      <c r="F42" s="104"/>
      <c r="G42" s="105"/>
    </row>
    <row r="43" spans="1:7" ht="15">
      <c r="A43" s="112" t="s">
        <v>17</v>
      </c>
      <c r="B43" s="113"/>
      <c r="C43" s="113"/>
      <c r="D43" s="113"/>
      <c r="E43" s="114">
        <f>SUM(E35:E42)</f>
        <v>110896</v>
      </c>
      <c r="F43" s="115">
        <f>SUM(F35:F42)</f>
        <v>87246</v>
      </c>
      <c r="G43" s="114">
        <f>SUM(G35:G41)</f>
        <v>-23650</v>
      </c>
    </row>
    <row r="45" ht="14.25">
      <c r="A45" s="162" t="s">
        <v>278</v>
      </c>
    </row>
    <row r="46" ht="14.25">
      <c r="A46" s="162" t="s">
        <v>287</v>
      </c>
    </row>
    <row r="47" ht="14.25">
      <c r="A47" s="94" t="s">
        <v>288</v>
      </c>
    </row>
    <row r="48" ht="14.25">
      <c r="A48" s="162" t="s">
        <v>289</v>
      </c>
    </row>
  </sheetData>
  <printOptions/>
  <pageMargins left="0.7480314960629921" right="0.7480314960629921" top="0.984251968503937" bottom="0.984251968503937" header="0.5118110236220472" footer="0.5118110236220472"/>
  <pageSetup firstPageNumber="21" useFirstPageNumber="1" horizontalDpi="600" verticalDpi="600" orientation="portrait" paperSize="9" r:id="rId3"/>
  <headerFooter alignWithMargins="0">
    <oddHeader>&amp;CCG17 - page &amp;P&amp;R&amp;"Arial,Bold"ANNEX 8</oddHeader>
    <oddFooter>&amp;L&amp;8&amp;F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8"/>
  <sheetViews>
    <sheetView view="pageBreakPreview" zoomScale="60" workbookViewId="0" topLeftCell="A1">
      <selection activeCell="C10" sqref="C10"/>
    </sheetView>
  </sheetViews>
  <sheetFormatPr defaultColWidth="9.140625" defaultRowHeight="12.75"/>
  <cols>
    <col min="1" max="1" width="9.140625" style="2" customWidth="1"/>
    <col min="2" max="2" width="49.140625" style="2" customWidth="1"/>
    <col min="3" max="3" width="12.00390625" style="3" customWidth="1"/>
    <col min="4" max="5" width="12.00390625" style="2" customWidth="1"/>
    <col min="6" max="6" width="49.140625" style="2" customWidth="1"/>
    <col min="7" max="16384" width="9.140625" style="2" customWidth="1"/>
  </cols>
  <sheetData>
    <row r="1" spans="1:6" ht="15">
      <c r="A1" s="1" t="s">
        <v>24</v>
      </c>
      <c r="F1" s="177" t="s">
        <v>290</v>
      </c>
    </row>
    <row r="2" ht="14.25"/>
    <row r="3" spans="1:6" ht="15">
      <c r="A3" s="5" t="s">
        <v>25</v>
      </c>
      <c r="B3" s="5"/>
      <c r="F3" s="4"/>
    </row>
    <row r="4" ht="14.25"/>
    <row r="5" spans="1:6" ht="28.5" customHeight="1">
      <c r="A5" s="6" t="s">
        <v>26</v>
      </c>
      <c r="B5" s="6" t="s">
        <v>27</v>
      </c>
      <c r="C5" s="7" t="s">
        <v>28</v>
      </c>
      <c r="D5" s="8" t="s">
        <v>29</v>
      </c>
      <c r="E5" s="6" t="s">
        <v>3</v>
      </c>
      <c r="F5" s="6" t="s">
        <v>30</v>
      </c>
    </row>
    <row r="6" spans="1:6" ht="14.25">
      <c r="A6" s="9"/>
      <c r="B6" s="10"/>
      <c r="C6" s="11" t="s">
        <v>4</v>
      </c>
      <c r="D6" s="12" t="s">
        <v>4</v>
      </c>
      <c r="E6" s="13" t="s">
        <v>4</v>
      </c>
      <c r="F6" s="14"/>
    </row>
    <row r="7" spans="1:6" ht="15">
      <c r="A7" s="9"/>
      <c r="B7" s="15"/>
      <c r="C7" s="16"/>
      <c r="D7" s="17"/>
      <c r="E7" s="9"/>
      <c r="F7" s="9"/>
    </row>
    <row r="8" spans="1:6" ht="14.25">
      <c r="A8" s="18">
        <v>1</v>
      </c>
      <c r="B8" s="19" t="s">
        <v>31</v>
      </c>
      <c r="C8" s="16">
        <v>1106</v>
      </c>
      <c r="D8" s="16">
        <v>629</v>
      </c>
      <c r="E8" s="16">
        <f>SUM(D8-C8)</f>
        <v>-477</v>
      </c>
      <c r="F8" s="9" t="s">
        <v>32</v>
      </c>
    </row>
    <row r="9" spans="1:6" ht="14.25">
      <c r="A9" s="18">
        <v>2</v>
      </c>
      <c r="B9" s="19" t="s">
        <v>33</v>
      </c>
      <c r="C9" s="16">
        <v>626</v>
      </c>
      <c r="D9" s="16">
        <v>529</v>
      </c>
      <c r="E9" s="16">
        <f>SUM(D9-C9)</f>
        <v>-97</v>
      </c>
      <c r="F9" s="9"/>
    </row>
    <row r="10" spans="1:6" ht="28.5">
      <c r="A10" s="18">
        <v>3</v>
      </c>
      <c r="B10" s="19" t="s">
        <v>34</v>
      </c>
      <c r="C10" s="16">
        <v>1333</v>
      </c>
      <c r="D10" s="16">
        <v>1180</v>
      </c>
      <c r="E10" s="16">
        <f aca="true" t="shared" si="0" ref="E10:E61">SUM(D10-C10)</f>
        <v>-153</v>
      </c>
      <c r="F10" s="9" t="s">
        <v>35</v>
      </c>
    </row>
    <row r="11" spans="1:6" ht="28.5">
      <c r="A11" s="18">
        <v>4</v>
      </c>
      <c r="B11" s="19" t="s">
        <v>36</v>
      </c>
      <c r="C11" s="16">
        <v>1225</v>
      </c>
      <c r="D11" s="16">
        <v>1105</v>
      </c>
      <c r="E11" s="16">
        <f t="shared" si="0"/>
        <v>-120</v>
      </c>
      <c r="F11" s="9" t="s">
        <v>35</v>
      </c>
    </row>
    <row r="12" spans="1:6" ht="14.25">
      <c r="A12" s="18">
        <v>5</v>
      </c>
      <c r="B12" s="19" t="s">
        <v>37</v>
      </c>
      <c r="C12" s="16">
        <v>462</v>
      </c>
      <c r="D12" s="16">
        <v>448</v>
      </c>
      <c r="E12" s="16">
        <f t="shared" si="0"/>
        <v>-14</v>
      </c>
      <c r="F12" s="9"/>
    </row>
    <row r="13" spans="1:6" ht="14.25">
      <c r="A13" s="18">
        <v>6</v>
      </c>
      <c r="B13" s="19" t="s">
        <v>38</v>
      </c>
      <c r="C13" s="16">
        <v>477</v>
      </c>
      <c r="D13" s="16">
        <v>477</v>
      </c>
      <c r="E13" s="16">
        <f t="shared" si="0"/>
        <v>0</v>
      </c>
      <c r="F13" s="9"/>
    </row>
    <row r="14" spans="1:6" ht="14.25">
      <c r="A14" s="18">
        <v>7</v>
      </c>
      <c r="B14" s="19" t="s">
        <v>39</v>
      </c>
      <c r="C14" s="16">
        <v>280</v>
      </c>
      <c r="D14" s="16">
        <v>269</v>
      </c>
      <c r="E14" s="16">
        <f t="shared" si="0"/>
        <v>-11</v>
      </c>
      <c r="F14" s="9"/>
    </row>
    <row r="15" spans="1:6" ht="14.25">
      <c r="A15" s="18">
        <v>8</v>
      </c>
      <c r="B15" s="19" t="s">
        <v>40</v>
      </c>
      <c r="C15" s="16">
        <v>237</v>
      </c>
      <c r="D15" s="16">
        <v>184</v>
      </c>
      <c r="E15" s="16">
        <f t="shared" si="0"/>
        <v>-53</v>
      </c>
      <c r="F15" s="9"/>
    </row>
    <row r="16" spans="1:6" ht="14.25">
      <c r="A16" s="18">
        <v>9</v>
      </c>
      <c r="B16" s="19" t="s">
        <v>41</v>
      </c>
      <c r="C16" s="16">
        <v>14</v>
      </c>
      <c r="D16" s="16">
        <v>7</v>
      </c>
      <c r="E16" s="16">
        <f t="shared" si="0"/>
        <v>-7</v>
      </c>
      <c r="F16" s="9"/>
    </row>
    <row r="17" spans="1:6" ht="14.25">
      <c r="A17" s="18">
        <v>10</v>
      </c>
      <c r="B17" s="19" t="s">
        <v>42</v>
      </c>
      <c r="C17" s="16">
        <v>244</v>
      </c>
      <c r="D17" s="16">
        <v>233</v>
      </c>
      <c r="E17" s="16">
        <f t="shared" si="0"/>
        <v>-11</v>
      </c>
      <c r="F17" s="9"/>
    </row>
    <row r="18" spans="1:6" ht="14.25">
      <c r="A18" s="18">
        <v>11</v>
      </c>
      <c r="B18" s="19" t="s">
        <v>43</v>
      </c>
      <c r="C18" s="16">
        <v>587</v>
      </c>
      <c r="D18" s="16">
        <v>587</v>
      </c>
      <c r="E18" s="16">
        <f t="shared" si="0"/>
        <v>0</v>
      </c>
      <c r="F18" s="9"/>
    </row>
    <row r="19" spans="1:6" ht="14.25">
      <c r="A19" s="18">
        <v>12</v>
      </c>
      <c r="B19" s="19" t="s">
        <v>44</v>
      </c>
      <c r="C19" s="16">
        <v>574</v>
      </c>
      <c r="D19" s="16">
        <v>530</v>
      </c>
      <c r="E19" s="16">
        <f t="shared" si="0"/>
        <v>-44</v>
      </c>
      <c r="F19" s="9"/>
    </row>
    <row r="20" spans="1:6" ht="14.25">
      <c r="A20" s="18">
        <v>13</v>
      </c>
      <c r="B20" s="19" t="s">
        <v>45</v>
      </c>
      <c r="C20" s="16">
        <v>840</v>
      </c>
      <c r="D20" s="16">
        <v>759</v>
      </c>
      <c r="E20" s="16">
        <f t="shared" si="0"/>
        <v>-81</v>
      </c>
      <c r="F20" s="9"/>
    </row>
    <row r="21" spans="1:6" ht="28.5">
      <c r="A21" s="18">
        <v>14</v>
      </c>
      <c r="B21" s="19" t="s">
        <v>46</v>
      </c>
      <c r="C21" s="16">
        <v>210</v>
      </c>
      <c r="D21" s="16">
        <v>210</v>
      </c>
      <c r="E21" s="16">
        <f t="shared" si="0"/>
        <v>0</v>
      </c>
      <c r="F21" s="9"/>
    </row>
    <row r="22" spans="1:6" ht="14.25">
      <c r="A22" s="18">
        <v>15</v>
      </c>
      <c r="B22" s="19" t="s">
        <v>47</v>
      </c>
      <c r="C22" s="16">
        <v>339</v>
      </c>
      <c r="D22" s="16">
        <v>321</v>
      </c>
      <c r="E22" s="16">
        <f t="shared" si="0"/>
        <v>-18</v>
      </c>
      <c r="F22" s="9"/>
    </row>
    <row r="23" spans="1:6" ht="14.25">
      <c r="A23" s="18">
        <v>16</v>
      </c>
      <c r="B23" s="19" t="s">
        <v>48</v>
      </c>
      <c r="C23" s="16">
        <v>279</v>
      </c>
      <c r="D23" s="16">
        <v>198</v>
      </c>
      <c r="E23" s="16">
        <f t="shared" si="0"/>
        <v>-81</v>
      </c>
      <c r="F23" s="9"/>
    </row>
    <row r="24" spans="1:6" ht="14.25">
      <c r="A24" s="18">
        <v>17</v>
      </c>
      <c r="B24" s="19" t="s">
        <v>49</v>
      </c>
      <c r="C24" s="16">
        <v>50</v>
      </c>
      <c r="D24" s="16">
        <v>4</v>
      </c>
      <c r="E24" s="16">
        <f t="shared" si="0"/>
        <v>-46</v>
      </c>
      <c r="F24" s="9"/>
    </row>
    <row r="25" spans="1:6" ht="14.25">
      <c r="A25" s="18">
        <v>18</v>
      </c>
      <c r="B25" s="19" t="s">
        <v>50</v>
      </c>
      <c r="C25" s="16">
        <v>444</v>
      </c>
      <c r="D25" s="16">
        <v>444</v>
      </c>
      <c r="E25" s="16">
        <f t="shared" si="0"/>
        <v>0</v>
      </c>
      <c r="F25" s="9"/>
    </row>
    <row r="26" spans="1:6" ht="14.25">
      <c r="A26" s="18">
        <v>19</v>
      </c>
      <c r="B26" s="19" t="s">
        <v>51</v>
      </c>
      <c r="C26" s="16">
        <v>240</v>
      </c>
      <c r="D26" s="16">
        <v>244</v>
      </c>
      <c r="E26" s="16">
        <f t="shared" si="0"/>
        <v>4</v>
      </c>
      <c r="F26" s="9"/>
    </row>
    <row r="27" spans="1:6" ht="14.25">
      <c r="A27" s="18">
        <v>20</v>
      </c>
      <c r="B27" s="19" t="s">
        <v>52</v>
      </c>
      <c r="C27" s="16">
        <v>75</v>
      </c>
      <c r="D27" s="16">
        <v>0</v>
      </c>
      <c r="E27" s="16">
        <f t="shared" si="0"/>
        <v>-75</v>
      </c>
      <c r="F27" s="9"/>
    </row>
    <row r="28" spans="1:6" ht="14.25">
      <c r="A28" s="18">
        <v>21</v>
      </c>
      <c r="B28" s="19" t="s">
        <v>53</v>
      </c>
      <c r="C28" s="16">
        <v>77</v>
      </c>
      <c r="D28" s="16">
        <v>82</v>
      </c>
      <c r="E28" s="16">
        <f t="shared" si="0"/>
        <v>5</v>
      </c>
      <c r="F28" s="9"/>
    </row>
    <row r="29" spans="1:6" ht="14.25">
      <c r="A29" s="18">
        <v>22</v>
      </c>
      <c r="B29" s="19" t="s">
        <v>54</v>
      </c>
      <c r="C29" s="16">
        <v>479</v>
      </c>
      <c r="D29" s="16">
        <v>502</v>
      </c>
      <c r="E29" s="16">
        <f t="shared" si="0"/>
        <v>23</v>
      </c>
      <c r="F29" s="9"/>
    </row>
    <row r="30" spans="1:6" ht="14.25">
      <c r="A30" s="18">
        <v>23</v>
      </c>
      <c r="B30" s="19" t="s">
        <v>55</v>
      </c>
      <c r="C30" s="16">
        <v>317</v>
      </c>
      <c r="D30" s="16">
        <v>313</v>
      </c>
      <c r="E30" s="16">
        <f t="shared" si="0"/>
        <v>-4</v>
      </c>
      <c r="F30" s="9"/>
    </row>
    <row r="31" spans="1:6" ht="14.25">
      <c r="A31" s="18">
        <v>24</v>
      </c>
      <c r="B31" s="19" t="s">
        <v>56</v>
      </c>
      <c r="C31" s="16">
        <v>525</v>
      </c>
      <c r="D31" s="16">
        <v>493</v>
      </c>
      <c r="E31" s="16">
        <f t="shared" si="0"/>
        <v>-32</v>
      </c>
      <c r="F31" s="9"/>
    </row>
    <row r="32" spans="1:6" ht="14.25">
      <c r="A32" s="18">
        <v>25</v>
      </c>
      <c r="B32" s="19" t="s">
        <v>57</v>
      </c>
      <c r="C32" s="16">
        <v>721</v>
      </c>
      <c r="D32" s="16">
        <v>731</v>
      </c>
      <c r="E32" s="16">
        <f t="shared" si="0"/>
        <v>10</v>
      </c>
      <c r="F32" s="9"/>
    </row>
    <row r="33" spans="1:6" ht="14.25">
      <c r="A33" s="18">
        <v>26</v>
      </c>
      <c r="B33" s="19" t="s">
        <v>58</v>
      </c>
      <c r="C33" s="16">
        <v>552</v>
      </c>
      <c r="D33" s="16">
        <v>554</v>
      </c>
      <c r="E33" s="16">
        <f t="shared" si="0"/>
        <v>2</v>
      </c>
      <c r="F33" s="9"/>
    </row>
    <row r="34" spans="1:6" ht="14.25">
      <c r="A34" s="18">
        <v>27</v>
      </c>
      <c r="B34" s="19" t="s">
        <v>59</v>
      </c>
      <c r="C34" s="16">
        <v>200</v>
      </c>
      <c r="D34" s="16">
        <v>0</v>
      </c>
      <c r="E34" s="16">
        <f t="shared" si="0"/>
        <v>-200</v>
      </c>
      <c r="F34" s="9" t="s">
        <v>60</v>
      </c>
    </row>
    <row r="35" spans="1:6" ht="14.25">
      <c r="A35" s="18">
        <v>28</v>
      </c>
      <c r="B35" s="19" t="s">
        <v>61</v>
      </c>
      <c r="C35" s="16">
        <v>564</v>
      </c>
      <c r="D35" s="16">
        <v>533</v>
      </c>
      <c r="E35" s="16">
        <f t="shared" si="0"/>
        <v>-31</v>
      </c>
      <c r="F35" s="9"/>
    </row>
    <row r="36" spans="1:6" ht="14.25">
      <c r="A36" s="18">
        <v>29</v>
      </c>
      <c r="B36" s="19" t="s">
        <v>62</v>
      </c>
      <c r="C36" s="16">
        <v>100</v>
      </c>
      <c r="D36" s="16">
        <v>75</v>
      </c>
      <c r="E36" s="16">
        <f t="shared" si="0"/>
        <v>-25</v>
      </c>
      <c r="F36" s="9"/>
    </row>
    <row r="37" spans="1:6" ht="14.25">
      <c r="A37" s="18">
        <v>30</v>
      </c>
      <c r="B37" s="19" t="s">
        <v>63</v>
      </c>
      <c r="C37" s="16">
        <v>870</v>
      </c>
      <c r="D37" s="16">
        <v>871</v>
      </c>
      <c r="E37" s="16">
        <f t="shared" si="0"/>
        <v>1</v>
      </c>
      <c r="F37" s="9"/>
    </row>
    <row r="38" spans="1:6" ht="14.25">
      <c r="A38" s="20">
        <v>31</v>
      </c>
      <c r="B38" s="21" t="s">
        <v>64</v>
      </c>
      <c r="C38" s="22">
        <v>288</v>
      </c>
      <c r="D38" s="22">
        <v>236</v>
      </c>
      <c r="E38" s="22">
        <f t="shared" si="0"/>
        <v>-52</v>
      </c>
      <c r="F38" s="23"/>
    </row>
    <row r="39" spans="1:6" ht="14.25">
      <c r="A39" s="18">
        <v>32</v>
      </c>
      <c r="B39" s="19" t="s">
        <v>65</v>
      </c>
      <c r="C39" s="16">
        <v>712</v>
      </c>
      <c r="D39" s="16">
        <v>712</v>
      </c>
      <c r="E39" s="16">
        <f t="shared" si="0"/>
        <v>0</v>
      </c>
      <c r="F39" s="9"/>
    </row>
    <row r="40" spans="1:6" ht="14.25">
      <c r="A40" s="18">
        <v>33</v>
      </c>
      <c r="B40" s="19" t="s">
        <v>66</v>
      </c>
      <c r="C40" s="16">
        <v>840</v>
      </c>
      <c r="D40" s="16">
        <v>795</v>
      </c>
      <c r="E40" s="16">
        <f t="shared" si="0"/>
        <v>-45</v>
      </c>
      <c r="F40" s="9"/>
    </row>
    <row r="41" spans="1:6" ht="28.5">
      <c r="A41" s="18">
        <v>34</v>
      </c>
      <c r="B41" s="19" t="s">
        <v>67</v>
      </c>
      <c r="C41" s="16">
        <v>255</v>
      </c>
      <c r="D41" s="16">
        <v>268</v>
      </c>
      <c r="E41" s="16">
        <f t="shared" si="0"/>
        <v>13</v>
      </c>
      <c r="F41" s="9"/>
    </row>
    <row r="42" spans="1:6" ht="14.25">
      <c r="A42" s="18">
        <v>35</v>
      </c>
      <c r="B42" s="19" t="s">
        <v>68</v>
      </c>
      <c r="C42" s="16">
        <v>350</v>
      </c>
      <c r="D42" s="16">
        <v>269</v>
      </c>
      <c r="E42" s="16">
        <f t="shared" si="0"/>
        <v>-81</v>
      </c>
      <c r="F42" s="9"/>
    </row>
    <row r="43" spans="1:6" ht="28.5">
      <c r="A43" s="18">
        <v>36</v>
      </c>
      <c r="B43" s="19" t="s">
        <v>69</v>
      </c>
      <c r="C43" s="16">
        <v>370</v>
      </c>
      <c r="D43" s="16">
        <v>274</v>
      </c>
      <c r="E43" s="16">
        <f t="shared" si="0"/>
        <v>-96</v>
      </c>
      <c r="F43" s="9"/>
    </row>
    <row r="44" spans="1:6" ht="14.25">
      <c r="A44" s="18">
        <v>37</v>
      </c>
      <c r="B44" s="19" t="s">
        <v>70</v>
      </c>
      <c r="C44" s="16">
        <v>0</v>
      </c>
      <c r="D44" s="16">
        <v>0</v>
      </c>
      <c r="E44" s="16">
        <f t="shared" si="0"/>
        <v>0</v>
      </c>
      <c r="F44" s="9"/>
    </row>
    <row r="45" spans="1:6" ht="14.25">
      <c r="A45" s="18">
        <v>38</v>
      </c>
      <c r="B45" s="19" t="s">
        <v>71</v>
      </c>
      <c r="C45" s="16">
        <v>61</v>
      </c>
      <c r="D45" s="16">
        <v>1</v>
      </c>
      <c r="E45" s="16">
        <f t="shared" si="0"/>
        <v>-60</v>
      </c>
      <c r="F45" s="9"/>
    </row>
    <row r="46" spans="1:6" ht="14.25">
      <c r="A46" s="18">
        <v>39</v>
      </c>
      <c r="B46" s="19" t="s">
        <v>72</v>
      </c>
      <c r="C46" s="16">
        <v>395</v>
      </c>
      <c r="D46" s="16">
        <v>340</v>
      </c>
      <c r="E46" s="16">
        <f t="shared" si="0"/>
        <v>-55</v>
      </c>
      <c r="F46" s="9"/>
    </row>
    <row r="47" spans="1:6" ht="14.25">
      <c r="A47" s="18">
        <v>40</v>
      </c>
      <c r="B47" s="19" t="s">
        <v>73</v>
      </c>
      <c r="C47" s="16">
        <v>0</v>
      </c>
      <c r="D47" s="16">
        <v>0</v>
      </c>
      <c r="E47" s="16">
        <f t="shared" si="0"/>
        <v>0</v>
      </c>
      <c r="F47" s="9"/>
    </row>
    <row r="48" spans="1:6" ht="14.25">
      <c r="A48" s="18">
        <v>41</v>
      </c>
      <c r="B48" s="19" t="s">
        <v>74</v>
      </c>
      <c r="C48" s="16">
        <v>453</v>
      </c>
      <c r="D48" s="16">
        <v>413</v>
      </c>
      <c r="E48" s="16">
        <f t="shared" si="0"/>
        <v>-40</v>
      </c>
      <c r="F48" s="9"/>
    </row>
    <row r="49" spans="1:6" ht="14.25">
      <c r="A49" s="18">
        <v>42</v>
      </c>
      <c r="B49" s="19" t="s">
        <v>75</v>
      </c>
      <c r="C49" s="16">
        <v>150</v>
      </c>
      <c r="D49" s="16">
        <v>144</v>
      </c>
      <c r="E49" s="16">
        <f t="shared" si="0"/>
        <v>-6</v>
      </c>
      <c r="F49" s="9"/>
    </row>
    <row r="50" spans="1:6" ht="14.25">
      <c r="A50" s="18">
        <v>43</v>
      </c>
      <c r="B50" s="19" t="s">
        <v>76</v>
      </c>
      <c r="C50" s="16">
        <v>0</v>
      </c>
      <c r="D50" s="16">
        <v>0</v>
      </c>
      <c r="E50" s="16">
        <f t="shared" si="0"/>
        <v>0</v>
      </c>
      <c r="F50" s="9"/>
    </row>
    <row r="51" spans="1:6" ht="14.25">
      <c r="A51" s="18">
        <v>44</v>
      </c>
      <c r="B51" s="19" t="s">
        <v>77</v>
      </c>
      <c r="C51" s="16">
        <v>0</v>
      </c>
      <c r="D51" s="16">
        <v>0</v>
      </c>
      <c r="E51" s="16">
        <f t="shared" si="0"/>
        <v>0</v>
      </c>
      <c r="F51" s="9"/>
    </row>
    <row r="52" spans="1:6" ht="14.25">
      <c r="A52" s="18">
        <v>45</v>
      </c>
      <c r="B52" s="19" t="s">
        <v>78</v>
      </c>
      <c r="C52" s="16">
        <v>0</v>
      </c>
      <c r="D52" s="16">
        <v>0</v>
      </c>
      <c r="E52" s="16">
        <f t="shared" si="0"/>
        <v>0</v>
      </c>
      <c r="F52" s="9"/>
    </row>
    <row r="53" spans="1:6" ht="14.25">
      <c r="A53" s="18">
        <v>46</v>
      </c>
      <c r="B53" s="19" t="s">
        <v>79</v>
      </c>
      <c r="C53" s="16">
        <f>7096</f>
        <v>7096</v>
      </c>
      <c r="D53" s="16">
        <f>4884+23+12</f>
        <v>4919</v>
      </c>
      <c r="E53" s="16">
        <f t="shared" si="0"/>
        <v>-2177</v>
      </c>
      <c r="F53" s="9" t="s">
        <v>80</v>
      </c>
    </row>
    <row r="54" spans="1:6" ht="14.25">
      <c r="A54" s="18">
        <v>47</v>
      </c>
      <c r="B54" s="19" t="s">
        <v>81</v>
      </c>
      <c r="C54" s="16">
        <v>20</v>
      </c>
      <c r="D54" s="16">
        <v>6</v>
      </c>
      <c r="E54" s="16">
        <f t="shared" si="0"/>
        <v>-14</v>
      </c>
      <c r="F54" s="9"/>
    </row>
    <row r="55" spans="1:6" ht="14.25">
      <c r="A55" s="18">
        <v>48</v>
      </c>
      <c r="B55" s="19" t="s">
        <v>82</v>
      </c>
      <c r="C55" s="16">
        <v>10632</v>
      </c>
      <c r="D55" s="16">
        <f>8237-2368-89</f>
        <v>5780</v>
      </c>
      <c r="E55" s="16">
        <f t="shared" si="0"/>
        <v>-4852</v>
      </c>
      <c r="F55" s="9" t="s">
        <v>83</v>
      </c>
    </row>
    <row r="56" spans="1:6" ht="14.25">
      <c r="A56" s="18">
        <v>49</v>
      </c>
      <c r="B56" s="19" t="s">
        <v>84</v>
      </c>
      <c r="C56" s="16">
        <v>3009</v>
      </c>
      <c r="D56" s="16">
        <v>2301</v>
      </c>
      <c r="E56" s="16">
        <f t="shared" si="0"/>
        <v>-708</v>
      </c>
      <c r="F56" s="9" t="s">
        <v>85</v>
      </c>
    </row>
    <row r="57" spans="1:6" ht="14.25">
      <c r="A57" s="18">
        <v>50</v>
      </c>
      <c r="B57" s="19" t="s">
        <v>86</v>
      </c>
      <c r="C57" s="16">
        <v>2904</v>
      </c>
      <c r="D57" s="16">
        <v>9</v>
      </c>
      <c r="E57" s="16">
        <f t="shared" si="0"/>
        <v>-2895</v>
      </c>
      <c r="F57" s="9" t="s">
        <v>85</v>
      </c>
    </row>
    <row r="58" spans="1:6" ht="14.25">
      <c r="A58" s="18">
        <v>51</v>
      </c>
      <c r="B58" s="19" t="s">
        <v>86</v>
      </c>
      <c r="C58" s="16">
        <v>0</v>
      </c>
      <c r="D58" s="16">
        <v>0</v>
      </c>
      <c r="E58" s="16">
        <f t="shared" si="0"/>
        <v>0</v>
      </c>
      <c r="F58" s="9"/>
    </row>
    <row r="59" spans="1:6" ht="14.25">
      <c r="A59" s="18">
        <v>52</v>
      </c>
      <c r="B59" s="19" t="s">
        <v>86</v>
      </c>
      <c r="C59" s="16">
        <v>0</v>
      </c>
      <c r="D59" s="16">
        <v>0</v>
      </c>
      <c r="E59" s="16">
        <f t="shared" si="0"/>
        <v>0</v>
      </c>
      <c r="F59" s="9"/>
    </row>
    <row r="60" spans="1:6" ht="14.25">
      <c r="A60" s="18">
        <v>53</v>
      </c>
      <c r="B60" s="19" t="s">
        <v>87</v>
      </c>
      <c r="C60" s="16">
        <v>361</v>
      </c>
      <c r="D60" s="16">
        <v>120</v>
      </c>
      <c r="E60" s="16">
        <f t="shared" si="0"/>
        <v>-241</v>
      </c>
      <c r="F60" s="9" t="s">
        <v>88</v>
      </c>
    </row>
    <row r="61" spans="1:6" ht="14.25">
      <c r="A61" s="18">
        <v>54</v>
      </c>
      <c r="B61" s="19" t="s">
        <v>89</v>
      </c>
      <c r="C61" s="16">
        <v>293</v>
      </c>
      <c r="D61" s="16">
        <v>257</v>
      </c>
      <c r="E61" s="16">
        <f t="shared" si="0"/>
        <v>-36</v>
      </c>
      <c r="F61" s="9"/>
    </row>
    <row r="62" spans="1:6" ht="14.25">
      <c r="A62" s="9"/>
      <c r="B62" s="24"/>
      <c r="C62" s="16"/>
      <c r="D62" s="16"/>
      <c r="E62" s="16"/>
      <c r="F62" s="9"/>
    </row>
    <row r="63" spans="1:6" s="133" customFormat="1" ht="14.25">
      <c r="A63" s="78">
        <v>501</v>
      </c>
      <c r="B63" s="129" t="s">
        <v>90</v>
      </c>
      <c r="C63" s="130">
        <v>0</v>
      </c>
      <c r="D63" s="130">
        <v>0</v>
      </c>
      <c r="E63" s="131">
        <f aca="true" t="shared" si="1" ref="E63:E72">SUM(D63-C63)</f>
        <v>0</v>
      </c>
      <c r="F63" s="132"/>
    </row>
    <row r="64" spans="1:6" s="133" customFormat="1" ht="14.25">
      <c r="A64" s="78">
        <v>502</v>
      </c>
      <c r="B64" s="129" t="s">
        <v>91</v>
      </c>
      <c r="C64" s="130">
        <v>16</v>
      </c>
      <c r="D64" s="130">
        <v>16</v>
      </c>
      <c r="E64" s="131">
        <f t="shared" si="1"/>
        <v>0</v>
      </c>
      <c r="F64" s="132"/>
    </row>
    <row r="65" spans="1:6" s="133" customFormat="1" ht="14.25">
      <c r="A65" s="78">
        <v>504</v>
      </c>
      <c r="B65" s="134" t="s">
        <v>92</v>
      </c>
      <c r="C65" s="130">
        <v>0</v>
      </c>
      <c r="D65" s="130">
        <v>0</v>
      </c>
      <c r="E65" s="131">
        <f t="shared" si="1"/>
        <v>0</v>
      </c>
      <c r="F65" s="132"/>
    </row>
    <row r="66" spans="1:6" s="133" customFormat="1" ht="14.25">
      <c r="A66" s="78">
        <v>505</v>
      </c>
      <c r="B66" s="129" t="s">
        <v>93</v>
      </c>
      <c r="C66" s="130">
        <v>1</v>
      </c>
      <c r="D66" s="130">
        <v>1</v>
      </c>
      <c r="E66" s="131">
        <f t="shared" si="1"/>
        <v>0</v>
      </c>
      <c r="F66" s="132"/>
    </row>
    <row r="67" spans="1:6" s="133" customFormat="1" ht="28.5">
      <c r="A67" s="135">
        <v>506</v>
      </c>
      <c r="B67" s="129" t="s">
        <v>94</v>
      </c>
      <c r="C67" s="130">
        <v>314</v>
      </c>
      <c r="D67" s="130">
        <v>314</v>
      </c>
      <c r="E67" s="131">
        <f t="shared" si="1"/>
        <v>0</v>
      </c>
      <c r="F67" s="132"/>
    </row>
    <row r="68" spans="1:6" s="133" customFormat="1" ht="14.25">
      <c r="A68" s="78">
        <v>507</v>
      </c>
      <c r="B68" s="129" t="s">
        <v>95</v>
      </c>
      <c r="C68" s="130">
        <v>11</v>
      </c>
      <c r="D68" s="130">
        <v>10.7</v>
      </c>
      <c r="E68" s="131">
        <f t="shared" si="1"/>
        <v>-0.3000000000000007</v>
      </c>
      <c r="F68" s="132"/>
    </row>
    <row r="69" spans="1:6" s="133" customFormat="1" ht="14.25">
      <c r="A69" s="135">
        <v>508</v>
      </c>
      <c r="B69" s="134" t="s">
        <v>96</v>
      </c>
      <c r="C69" s="130">
        <v>121</v>
      </c>
      <c r="D69" s="130">
        <f>139.3</f>
        <v>139.3</v>
      </c>
      <c r="E69" s="131">
        <f t="shared" si="1"/>
        <v>18.30000000000001</v>
      </c>
      <c r="F69" s="132"/>
    </row>
    <row r="70" spans="1:6" s="137" customFormat="1" ht="14.25">
      <c r="A70" s="136">
        <v>509</v>
      </c>
      <c r="B70" s="129" t="s">
        <v>97</v>
      </c>
      <c r="C70" s="130">
        <v>4</v>
      </c>
      <c r="D70" s="130">
        <v>4.7</v>
      </c>
      <c r="E70" s="131">
        <f t="shared" si="1"/>
        <v>0.7000000000000002</v>
      </c>
      <c r="F70" s="132"/>
    </row>
    <row r="71" spans="1:6" s="137" customFormat="1" ht="14.25">
      <c r="A71" s="136"/>
      <c r="B71" s="129"/>
      <c r="C71" s="130"/>
      <c r="D71" s="130"/>
      <c r="E71" s="131"/>
      <c r="F71" s="132"/>
    </row>
    <row r="72" spans="1:6" s="139" customFormat="1" ht="15.75" customHeight="1">
      <c r="A72" s="138"/>
      <c r="B72" s="24" t="s">
        <v>275</v>
      </c>
      <c r="C72" s="131">
        <v>-200</v>
      </c>
      <c r="D72" s="131"/>
      <c r="E72" s="131">
        <f t="shared" si="1"/>
        <v>200</v>
      </c>
      <c r="F72" s="138"/>
    </row>
    <row r="73" spans="1:6" ht="12.75" customHeight="1">
      <c r="A73" s="9"/>
      <c r="B73" s="23"/>
      <c r="C73" s="22"/>
      <c r="D73" s="23"/>
      <c r="E73" s="23"/>
      <c r="F73" s="23"/>
    </row>
    <row r="74" spans="1:6" s="37" customFormat="1" ht="18" customHeight="1">
      <c r="A74" s="34"/>
      <c r="B74" s="35" t="s">
        <v>98</v>
      </c>
      <c r="C74" s="36">
        <f>SUM(C7:C73)</f>
        <v>42503</v>
      </c>
      <c r="D74" s="36">
        <f>SUM(D7:D73)</f>
        <v>29841.7</v>
      </c>
      <c r="E74" s="36">
        <f>SUM(E7:E73)</f>
        <v>-12661.3</v>
      </c>
      <c r="F74" s="34"/>
    </row>
    <row r="76" ht="14.25">
      <c r="D76" s="3"/>
    </row>
    <row r="77" ht="14.25">
      <c r="D77" s="3"/>
    </row>
    <row r="78" ht="14.25">
      <c r="D78" s="3"/>
    </row>
  </sheetData>
  <printOptions/>
  <pageMargins left="0.3937007874015748" right="0.3937007874015748" top="0.5905511811023623" bottom="0.5905511811023623" header="0.31496062992125984" footer="0.5118110236220472"/>
  <pageSetup firstPageNumber="22" useFirstPageNumber="1" horizontalDpi="600" verticalDpi="600" orientation="landscape" paperSize="9" scale="80" r:id="rId3"/>
  <headerFooter alignWithMargins="0">
    <oddHeader>&amp;CCG17 - page &amp;P</oddHeader>
    <oddFooter>&amp;L&amp;8&amp;F</oddFooter>
  </headerFooter>
  <rowBreaks count="1" manualBreakCount="1">
    <brk id="38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view="pageBreakPreview" zoomScale="75" zoomScaleSheetLayoutView="75" workbookViewId="0" topLeftCell="A1">
      <pane xSplit="2" ySplit="6" topLeftCell="D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14" sqref="F14"/>
    </sheetView>
  </sheetViews>
  <sheetFormatPr defaultColWidth="9.140625" defaultRowHeight="12.75"/>
  <cols>
    <col min="1" max="1" width="9.140625" style="39" customWidth="1"/>
    <col min="2" max="2" width="49.140625" style="39" customWidth="1"/>
    <col min="3" max="3" width="12.00390625" style="40" customWidth="1"/>
    <col min="4" max="5" width="12.00390625" style="39" customWidth="1"/>
    <col min="6" max="6" width="57.28125" style="39" customWidth="1"/>
    <col min="7" max="16384" width="9.140625" style="39" customWidth="1"/>
  </cols>
  <sheetData>
    <row r="1" spans="1:6" ht="15">
      <c r="A1" s="38" t="s">
        <v>24</v>
      </c>
      <c r="F1" s="177" t="s">
        <v>290</v>
      </c>
    </row>
    <row r="3" spans="1:6" ht="15">
      <c r="A3" s="42" t="s">
        <v>99</v>
      </c>
      <c r="F3" s="41"/>
    </row>
    <row r="5" spans="1:6" ht="28.5" customHeight="1">
      <c r="A5" s="43" t="s">
        <v>26</v>
      </c>
      <c r="B5" s="43" t="s">
        <v>27</v>
      </c>
      <c r="C5" s="44" t="s">
        <v>28</v>
      </c>
      <c r="D5" s="45" t="s">
        <v>29</v>
      </c>
      <c r="E5" s="43" t="s">
        <v>3</v>
      </c>
      <c r="F5" s="43" t="s">
        <v>30</v>
      </c>
    </row>
    <row r="6" spans="1:6" ht="14.25">
      <c r="A6" s="46"/>
      <c r="B6" s="47"/>
      <c r="C6" s="48" t="s">
        <v>4</v>
      </c>
      <c r="D6" s="49" t="s">
        <v>4</v>
      </c>
      <c r="E6" s="50" t="s">
        <v>4</v>
      </c>
      <c r="F6" s="51"/>
    </row>
    <row r="7" spans="1:6" ht="15">
      <c r="A7" s="46"/>
      <c r="B7" s="52"/>
      <c r="C7" s="53"/>
      <c r="D7" s="54"/>
      <c r="E7" s="46"/>
      <c r="F7" s="46"/>
    </row>
    <row r="8" spans="1:6" ht="14.25">
      <c r="A8" s="55">
        <v>1</v>
      </c>
      <c r="B8" s="56" t="s">
        <v>100</v>
      </c>
      <c r="C8" s="53">
        <v>164</v>
      </c>
      <c r="D8" s="53">
        <v>164</v>
      </c>
      <c r="E8" s="53">
        <f>SUM(D8-C8)</f>
        <v>0</v>
      </c>
      <c r="F8" s="57"/>
    </row>
    <row r="9" spans="1:6" ht="14.25">
      <c r="A9" s="55">
        <v>2</v>
      </c>
      <c r="B9" s="56" t="s">
        <v>101</v>
      </c>
      <c r="C9" s="53">
        <v>11</v>
      </c>
      <c r="D9" s="53">
        <v>1</v>
      </c>
      <c r="E9" s="53">
        <f aca="true" t="shared" si="0" ref="E9:E48">SUM(D9-C9)</f>
        <v>-10</v>
      </c>
      <c r="F9" s="57"/>
    </row>
    <row r="10" spans="1:6" ht="14.25">
      <c r="A10" s="55">
        <v>3</v>
      </c>
      <c r="B10" s="56" t="s">
        <v>102</v>
      </c>
      <c r="C10" s="53">
        <v>11</v>
      </c>
      <c r="D10" s="53">
        <v>9</v>
      </c>
      <c r="E10" s="53">
        <f t="shared" si="0"/>
        <v>-2</v>
      </c>
      <c r="F10" s="57"/>
    </row>
    <row r="11" spans="1:6" ht="14.25">
      <c r="A11" s="55">
        <v>4</v>
      </c>
      <c r="B11" s="56" t="s">
        <v>103</v>
      </c>
      <c r="C11" s="53">
        <v>26</v>
      </c>
      <c r="D11" s="53">
        <v>25</v>
      </c>
      <c r="E11" s="53">
        <f t="shared" si="0"/>
        <v>-1</v>
      </c>
      <c r="F11" s="57"/>
    </row>
    <row r="12" spans="1:6" ht="14.25">
      <c r="A12" s="55">
        <v>5</v>
      </c>
      <c r="B12" s="56" t="s">
        <v>104</v>
      </c>
      <c r="C12" s="53">
        <v>55</v>
      </c>
      <c r="D12" s="53">
        <v>33</v>
      </c>
      <c r="E12" s="53">
        <f t="shared" si="0"/>
        <v>-22</v>
      </c>
      <c r="F12" s="57"/>
    </row>
    <row r="13" spans="1:6" ht="14.25">
      <c r="A13" s="55">
        <v>6</v>
      </c>
      <c r="B13" s="56" t="s">
        <v>105</v>
      </c>
      <c r="C13" s="53">
        <v>1320</v>
      </c>
      <c r="D13" s="53">
        <v>1245</v>
      </c>
      <c r="E13" s="53">
        <f t="shared" si="0"/>
        <v>-75</v>
      </c>
      <c r="F13" s="57"/>
    </row>
    <row r="14" spans="1:6" ht="14.25">
      <c r="A14" s="55">
        <v>7</v>
      </c>
      <c r="B14" s="56" t="s">
        <v>106</v>
      </c>
      <c r="C14" s="53">
        <v>102</v>
      </c>
      <c r="D14" s="53">
        <v>25</v>
      </c>
      <c r="E14" s="53">
        <f t="shared" si="0"/>
        <v>-77</v>
      </c>
      <c r="F14" s="57"/>
    </row>
    <row r="15" spans="1:6" ht="14.25">
      <c r="A15" s="55">
        <v>8</v>
      </c>
      <c r="B15" s="56" t="s">
        <v>107</v>
      </c>
      <c r="C15" s="53">
        <v>6</v>
      </c>
      <c r="D15" s="53">
        <v>0</v>
      </c>
      <c r="E15" s="53">
        <f t="shared" si="0"/>
        <v>-6</v>
      </c>
      <c r="F15" s="57"/>
    </row>
    <row r="16" spans="1:6" ht="14.25">
      <c r="A16" s="55">
        <v>9</v>
      </c>
      <c r="B16" s="56" t="s">
        <v>108</v>
      </c>
      <c r="C16" s="53">
        <v>512</v>
      </c>
      <c r="D16" s="53">
        <v>475</v>
      </c>
      <c r="E16" s="53">
        <f t="shared" si="0"/>
        <v>-37</v>
      </c>
      <c r="F16" s="57"/>
    </row>
    <row r="17" spans="1:6" ht="14.25">
      <c r="A17" s="55">
        <v>10</v>
      </c>
      <c r="B17" s="56" t="s">
        <v>109</v>
      </c>
      <c r="C17" s="53">
        <v>40</v>
      </c>
      <c r="D17" s="53">
        <v>0</v>
      </c>
      <c r="E17" s="53">
        <f t="shared" si="0"/>
        <v>-40</v>
      </c>
      <c r="F17" s="57"/>
    </row>
    <row r="18" spans="1:6" ht="14.25">
      <c r="A18" s="55">
        <v>11</v>
      </c>
      <c r="B18" s="56" t="s">
        <v>110</v>
      </c>
      <c r="C18" s="53">
        <v>22</v>
      </c>
      <c r="D18" s="53">
        <v>10</v>
      </c>
      <c r="E18" s="53">
        <f t="shared" si="0"/>
        <v>-12</v>
      </c>
      <c r="F18" s="57"/>
    </row>
    <row r="19" spans="1:6" ht="18" customHeight="1">
      <c r="A19" s="55">
        <v>12</v>
      </c>
      <c r="B19" s="56" t="s">
        <v>111</v>
      </c>
      <c r="C19" s="53">
        <v>0</v>
      </c>
      <c r="D19" s="53">
        <v>0</v>
      </c>
      <c r="E19" s="53">
        <f t="shared" si="0"/>
        <v>0</v>
      </c>
      <c r="F19" s="57"/>
    </row>
    <row r="20" spans="1:6" ht="14.25">
      <c r="A20" s="55">
        <v>13</v>
      </c>
      <c r="B20" s="56" t="s">
        <v>112</v>
      </c>
      <c r="C20" s="53">
        <v>9</v>
      </c>
      <c r="D20" s="53">
        <v>0</v>
      </c>
      <c r="E20" s="53">
        <f t="shared" si="0"/>
        <v>-9</v>
      </c>
      <c r="F20" s="57"/>
    </row>
    <row r="21" spans="1:6" ht="14.25">
      <c r="A21" s="55">
        <v>14</v>
      </c>
      <c r="B21" s="56" t="s">
        <v>113</v>
      </c>
      <c r="C21" s="53">
        <v>15</v>
      </c>
      <c r="D21" s="53">
        <v>10</v>
      </c>
      <c r="E21" s="53">
        <f t="shared" si="0"/>
        <v>-5</v>
      </c>
      <c r="F21" s="57"/>
    </row>
    <row r="22" spans="1:6" ht="14.25">
      <c r="A22" s="55">
        <v>15</v>
      </c>
      <c r="B22" s="56" t="s">
        <v>114</v>
      </c>
      <c r="C22" s="53">
        <v>65</v>
      </c>
      <c r="D22" s="53">
        <v>65</v>
      </c>
      <c r="E22" s="53">
        <f t="shared" si="0"/>
        <v>0</v>
      </c>
      <c r="F22" s="57"/>
    </row>
    <row r="23" spans="1:6" ht="14.25">
      <c r="A23" s="55">
        <v>16</v>
      </c>
      <c r="B23" s="56" t="s">
        <v>115</v>
      </c>
      <c r="C23" s="53">
        <v>43</v>
      </c>
      <c r="D23" s="53">
        <v>1</v>
      </c>
      <c r="E23" s="53">
        <f t="shared" si="0"/>
        <v>-42</v>
      </c>
      <c r="F23" s="57"/>
    </row>
    <row r="24" spans="1:6" ht="14.25">
      <c r="A24" s="55">
        <v>17</v>
      </c>
      <c r="B24" s="56" t="s">
        <v>116</v>
      </c>
      <c r="C24" s="53">
        <v>5</v>
      </c>
      <c r="D24" s="53">
        <v>0</v>
      </c>
      <c r="E24" s="53">
        <f t="shared" si="0"/>
        <v>-5</v>
      </c>
      <c r="F24" s="57"/>
    </row>
    <row r="25" spans="1:6" ht="14.25">
      <c r="A25" s="55">
        <v>18</v>
      </c>
      <c r="B25" s="56" t="s">
        <v>117</v>
      </c>
      <c r="C25" s="53">
        <v>810</v>
      </c>
      <c r="D25" s="53">
        <v>712</v>
      </c>
      <c r="E25" s="53">
        <f t="shared" si="0"/>
        <v>-98</v>
      </c>
      <c r="F25" s="57" t="s">
        <v>118</v>
      </c>
    </row>
    <row r="26" spans="1:6" ht="14.25">
      <c r="A26" s="55">
        <v>19</v>
      </c>
      <c r="B26" s="56" t="s">
        <v>119</v>
      </c>
      <c r="C26" s="53">
        <v>134</v>
      </c>
      <c r="D26" s="53">
        <v>68</v>
      </c>
      <c r="E26" s="53">
        <f t="shared" si="0"/>
        <v>-66</v>
      </c>
      <c r="F26" s="57"/>
    </row>
    <row r="27" spans="1:6" ht="18" customHeight="1">
      <c r="A27" s="55">
        <v>20</v>
      </c>
      <c r="B27" s="56" t="s">
        <v>120</v>
      </c>
      <c r="C27" s="53">
        <v>238</v>
      </c>
      <c r="D27" s="53">
        <v>5</v>
      </c>
      <c r="E27" s="53">
        <f t="shared" si="0"/>
        <v>-233</v>
      </c>
      <c r="F27" s="57" t="s">
        <v>121</v>
      </c>
    </row>
    <row r="28" spans="1:6" ht="14.25">
      <c r="A28" s="55">
        <v>21</v>
      </c>
      <c r="B28" s="56" t="s">
        <v>122</v>
      </c>
      <c r="C28" s="53">
        <v>68</v>
      </c>
      <c r="D28" s="53">
        <v>68</v>
      </c>
      <c r="E28" s="53">
        <f t="shared" si="0"/>
        <v>0</v>
      </c>
      <c r="F28" s="57"/>
    </row>
    <row r="29" spans="1:6" ht="14.25">
      <c r="A29" s="55">
        <v>22</v>
      </c>
      <c r="B29" s="56" t="s">
        <v>123</v>
      </c>
      <c r="C29" s="53">
        <v>41</v>
      </c>
      <c r="D29" s="53">
        <v>40</v>
      </c>
      <c r="E29" s="53">
        <f t="shared" si="0"/>
        <v>-1</v>
      </c>
      <c r="F29" s="57"/>
    </row>
    <row r="30" spans="1:6" ht="14.25">
      <c r="A30" s="55">
        <v>23</v>
      </c>
      <c r="B30" s="56" t="s">
        <v>124</v>
      </c>
      <c r="C30" s="53">
        <v>18</v>
      </c>
      <c r="D30" s="53">
        <v>17</v>
      </c>
      <c r="E30" s="53">
        <f t="shared" si="0"/>
        <v>-1</v>
      </c>
      <c r="F30" s="57"/>
    </row>
    <row r="31" spans="1:6" ht="14.25">
      <c r="A31" s="55">
        <v>24</v>
      </c>
      <c r="B31" s="56" t="s">
        <v>125</v>
      </c>
      <c r="C31" s="53">
        <v>323</v>
      </c>
      <c r="D31" s="53">
        <v>228</v>
      </c>
      <c r="E31" s="53">
        <f t="shared" si="0"/>
        <v>-95</v>
      </c>
      <c r="F31" s="57" t="s">
        <v>118</v>
      </c>
    </row>
    <row r="32" spans="1:6" ht="14.25">
      <c r="A32" s="55">
        <v>25</v>
      </c>
      <c r="B32" s="56" t="s">
        <v>126</v>
      </c>
      <c r="C32" s="53">
        <v>42</v>
      </c>
      <c r="D32" s="53">
        <v>30</v>
      </c>
      <c r="E32" s="53">
        <f t="shared" si="0"/>
        <v>-12</v>
      </c>
      <c r="F32" s="57"/>
    </row>
    <row r="33" spans="1:6" ht="14.25">
      <c r="A33" s="55">
        <v>26</v>
      </c>
      <c r="B33" s="56" t="s">
        <v>106</v>
      </c>
      <c r="C33" s="53">
        <v>0</v>
      </c>
      <c r="D33" s="53">
        <v>0</v>
      </c>
      <c r="E33" s="53">
        <f t="shared" si="0"/>
        <v>0</v>
      </c>
      <c r="F33" s="57"/>
    </row>
    <row r="34" spans="1:6" ht="14.25">
      <c r="A34" s="55">
        <v>27</v>
      </c>
      <c r="B34" s="56" t="s">
        <v>127</v>
      </c>
      <c r="C34" s="53">
        <v>1940</v>
      </c>
      <c r="D34" s="53">
        <v>1802</v>
      </c>
      <c r="E34" s="53">
        <f t="shared" si="0"/>
        <v>-138</v>
      </c>
      <c r="F34" s="57" t="s">
        <v>121</v>
      </c>
    </row>
    <row r="35" spans="1:6" ht="14.25">
      <c r="A35" s="55">
        <v>28</v>
      </c>
      <c r="B35" s="56" t="s">
        <v>128</v>
      </c>
      <c r="C35" s="53">
        <v>2359</v>
      </c>
      <c r="D35" s="53">
        <v>2181</v>
      </c>
      <c r="E35" s="53">
        <f t="shared" si="0"/>
        <v>-178</v>
      </c>
      <c r="F35" s="57" t="s">
        <v>121</v>
      </c>
    </row>
    <row r="36" spans="1:6" ht="14.25">
      <c r="A36" s="55">
        <v>29</v>
      </c>
      <c r="B36" s="56" t="s">
        <v>129</v>
      </c>
      <c r="C36" s="53">
        <v>79</v>
      </c>
      <c r="D36" s="53">
        <v>79</v>
      </c>
      <c r="E36" s="53">
        <f t="shared" si="0"/>
        <v>0</v>
      </c>
      <c r="F36" s="57"/>
    </row>
    <row r="37" spans="1:6" ht="14.25">
      <c r="A37" s="55">
        <v>30</v>
      </c>
      <c r="B37" s="56" t="s">
        <v>130</v>
      </c>
      <c r="C37" s="53">
        <v>2643</v>
      </c>
      <c r="D37" s="53">
        <v>2643</v>
      </c>
      <c r="E37" s="53">
        <f t="shared" si="0"/>
        <v>0</v>
      </c>
      <c r="F37" s="57"/>
    </row>
    <row r="38" spans="1:6" ht="14.25">
      <c r="A38" s="55">
        <v>31</v>
      </c>
      <c r="B38" s="56" t="s">
        <v>131</v>
      </c>
      <c r="C38" s="53">
        <v>362</v>
      </c>
      <c r="D38" s="53">
        <v>362</v>
      </c>
      <c r="E38" s="53">
        <f t="shared" si="0"/>
        <v>0</v>
      </c>
      <c r="F38" s="57"/>
    </row>
    <row r="39" spans="1:6" ht="14.25">
      <c r="A39" s="166">
        <v>32</v>
      </c>
      <c r="B39" s="167" t="s">
        <v>132</v>
      </c>
      <c r="C39" s="62">
        <v>993</v>
      </c>
      <c r="D39" s="62">
        <f>1015-279</f>
        <v>736</v>
      </c>
      <c r="E39" s="62">
        <f t="shared" si="0"/>
        <v>-257</v>
      </c>
      <c r="F39" s="168"/>
    </row>
    <row r="40" spans="1:6" ht="14.25">
      <c r="A40" s="58">
        <v>33</v>
      </c>
      <c r="B40" s="59" t="s">
        <v>133</v>
      </c>
      <c r="C40" s="60">
        <v>275</v>
      </c>
      <c r="D40" s="60">
        <v>148</v>
      </c>
      <c r="E40" s="53">
        <f t="shared" si="0"/>
        <v>-127</v>
      </c>
      <c r="F40" s="61" t="s">
        <v>134</v>
      </c>
    </row>
    <row r="41" spans="1:6" ht="14.25">
      <c r="A41" s="55">
        <v>34</v>
      </c>
      <c r="B41" s="56" t="s">
        <v>135</v>
      </c>
      <c r="C41" s="53">
        <v>0</v>
      </c>
      <c r="D41" s="53">
        <v>0</v>
      </c>
      <c r="E41" s="53">
        <f t="shared" si="0"/>
        <v>0</v>
      </c>
      <c r="F41" s="57"/>
    </row>
    <row r="42" spans="1:6" ht="14.25">
      <c r="A42" s="55">
        <v>35</v>
      </c>
      <c r="B42" s="56" t="s">
        <v>136</v>
      </c>
      <c r="C42" s="53">
        <v>1326</v>
      </c>
      <c r="D42" s="53">
        <v>1036</v>
      </c>
      <c r="E42" s="53">
        <f t="shared" si="0"/>
        <v>-290</v>
      </c>
      <c r="F42" s="57" t="s">
        <v>134</v>
      </c>
    </row>
    <row r="43" spans="1:6" ht="14.25">
      <c r="A43" s="55">
        <v>36</v>
      </c>
      <c r="B43" s="56" t="s">
        <v>137</v>
      </c>
      <c r="C43" s="53">
        <v>250</v>
      </c>
      <c r="D43" s="53">
        <v>189</v>
      </c>
      <c r="E43" s="53">
        <f t="shared" si="0"/>
        <v>-61</v>
      </c>
      <c r="F43" s="57"/>
    </row>
    <row r="44" spans="1:6" ht="14.25">
      <c r="A44" s="55">
        <v>37</v>
      </c>
      <c r="B44" s="56" t="s">
        <v>138</v>
      </c>
      <c r="C44" s="53">
        <v>0</v>
      </c>
      <c r="D44" s="53">
        <v>0</v>
      </c>
      <c r="E44" s="53">
        <f t="shared" si="0"/>
        <v>0</v>
      </c>
      <c r="F44" s="57"/>
    </row>
    <row r="45" spans="1:6" ht="14.25">
      <c r="A45" s="55">
        <v>38</v>
      </c>
      <c r="B45" s="56" t="s">
        <v>139</v>
      </c>
      <c r="C45" s="53">
        <v>25</v>
      </c>
      <c r="D45" s="53">
        <v>30</v>
      </c>
      <c r="E45" s="53">
        <f t="shared" si="0"/>
        <v>5</v>
      </c>
      <c r="F45" s="57"/>
    </row>
    <row r="46" spans="1:6" ht="14.25">
      <c r="A46" s="55">
        <v>39</v>
      </c>
      <c r="B46" s="56" t="s">
        <v>140</v>
      </c>
      <c r="C46" s="53">
        <v>0</v>
      </c>
      <c r="D46" s="53">
        <v>0</v>
      </c>
      <c r="E46" s="53">
        <f t="shared" si="0"/>
        <v>0</v>
      </c>
      <c r="F46" s="57"/>
    </row>
    <row r="47" spans="1:6" ht="14.25">
      <c r="A47" s="55">
        <v>40</v>
      </c>
      <c r="B47" s="56" t="s">
        <v>141</v>
      </c>
      <c r="C47" s="53">
        <v>52</v>
      </c>
      <c r="D47" s="53">
        <v>52</v>
      </c>
      <c r="E47" s="53">
        <f t="shared" si="0"/>
        <v>0</v>
      </c>
      <c r="F47" s="57"/>
    </row>
    <row r="48" spans="1:6" ht="14.25">
      <c r="A48" s="55">
        <v>41</v>
      </c>
      <c r="B48" s="56" t="s">
        <v>142</v>
      </c>
      <c r="C48" s="53">
        <v>45</v>
      </c>
      <c r="D48" s="53">
        <v>0</v>
      </c>
      <c r="E48" s="53">
        <f t="shared" si="0"/>
        <v>-45</v>
      </c>
      <c r="F48" s="57"/>
    </row>
    <row r="49" spans="1:6" ht="14.25">
      <c r="A49" s="46"/>
      <c r="B49" s="56"/>
      <c r="C49" s="53"/>
      <c r="D49" s="46"/>
      <c r="E49" s="46"/>
      <c r="F49" s="46"/>
    </row>
    <row r="50" spans="1:6" ht="12.75" customHeight="1">
      <c r="A50" s="46"/>
      <c r="B50" s="56"/>
      <c r="C50" s="62"/>
      <c r="D50" s="63"/>
      <c r="E50" s="63"/>
      <c r="F50" s="63"/>
    </row>
    <row r="51" spans="1:6" s="66" customFormat="1" ht="18" customHeight="1">
      <c r="A51" s="64"/>
      <c r="B51" s="64" t="s">
        <v>98</v>
      </c>
      <c r="C51" s="65">
        <f>SUM(C7:C50)</f>
        <v>14429</v>
      </c>
      <c r="D51" s="65">
        <f>SUM(D7:D50)</f>
        <v>12489</v>
      </c>
      <c r="E51" s="65">
        <f>SUM(E7:E50)</f>
        <v>-1940</v>
      </c>
      <c r="F51" s="64"/>
    </row>
    <row r="53" ht="14.25">
      <c r="D53" s="40"/>
    </row>
    <row r="54" ht="14.25">
      <c r="D54" s="40"/>
    </row>
  </sheetData>
  <printOptions/>
  <pageMargins left="0.5905511811023623" right="0.5905511811023623" top="0.5905511811023623" bottom="0.5905511811023623" header="0.31496062992125984" footer="0.5118110236220472"/>
  <pageSetup firstPageNumber="24" useFirstPageNumber="1" horizontalDpi="600" verticalDpi="600" orientation="landscape" paperSize="9" scale="82" r:id="rId1"/>
  <headerFooter alignWithMargins="0">
    <oddHeader>&amp;CCG17 - page &amp;P</oddHeader>
    <oddFooter>&amp;L&amp;8&amp;F</oddFooter>
  </headerFooter>
  <rowBreaks count="1" manualBreakCount="1">
    <brk id="3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workbookViewId="0" topLeftCell="A1">
      <selection activeCell="B9" sqref="B9"/>
    </sheetView>
  </sheetViews>
  <sheetFormatPr defaultColWidth="9.140625" defaultRowHeight="12.75"/>
  <cols>
    <col min="1" max="1" width="7.57421875" style="77" customWidth="1"/>
    <col min="2" max="2" width="36.7109375" style="33" customWidth="1"/>
    <col min="3" max="5" width="10.7109375" style="29" customWidth="1"/>
    <col min="6" max="6" width="51.140625" style="29" customWidth="1"/>
    <col min="7" max="16384" width="9.140625" style="29" customWidth="1"/>
  </cols>
  <sheetData>
    <row r="1" spans="1:6" ht="12.75">
      <c r="A1" s="116" t="s">
        <v>274</v>
      </c>
      <c r="F1" s="67" t="s">
        <v>290</v>
      </c>
    </row>
    <row r="2" spans="1:6" ht="12.75">
      <c r="A2" s="68"/>
      <c r="F2" s="67"/>
    </row>
    <row r="3" spans="1:6" ht="12.75">
      <c r="A3" s="238" t="s">
        <v>22</v>
      </c>
      <c r="B3" s="239"/>
      <c r="F3" s="67"/>
    </row>
    <row r="5" spans="1:6" ht="12.75">
      <c r="A5" s="117" t="s">
        <v>26</v>
      </c>
      <c r="B5" s="142" t="s">
        <v>27</v>
      </c>
      <c r="C5" s="143" t="s">
        <v>143</v>
      </c>
      <c r="D5" s="120" t="s">
        <v>29</v>
      </c>
      <c r="E5" s="120" t="s">
        <v>3</v>
      </c>
      <c r="F5" s="144" t="s">
        <v>30</v>
      </c>
    </row>
    <row r="6" spans="1:6" ht="12.75">
      <c r="A6" s="121"/>
      <c r="B6" s="145"/>
      <c r="C6" s="146" t="s">
        <v>144</v>
      </c>
      <c r="D6" s="124"/>
      <c r="E6" s="121"/>
      <c r="F6" s="147"/>
    </row>
    <row r="7" spans="1:6" s="73" customFormat="1" ht="12.75">
      <c r="A7" s="158"/>
      <c r="B7" s="159"/>
      <c r="C7" s="160" t="s">
        <v>4</v>
      </c>
      <c r="D7" s="160" t="s">
        <v>4</v>
      </c>
      <c r="E7" s="160" t="s">
        <v>4</v>
      </c>
      <c r="F7" s="161"/>
    </row>
    <row r="8" spans="1:6" s="73" customFormat="1" ht="12.75">
      <c r="A8" s="70"/>
      <c r="B8" s="74"/>
      <c r="C8" s="71"/>
      <c r="D8" s="71"/>
      <c r="E8" s="71"/>
      <c r="F8" s="72"/>
    </row>
    <row r="9" spans="1:6" ht="12.75">
      <c r="A9" s="153" t="s">
        <v>258</v>
      </c>
      <c r="B9" s="26" t="s">
        <v>259</v>
      </c>
      <c r="C9" s="78">
        <f>1548+13</f>
        <v>1561</v>
      </c>
      <c r="D9" s="78">
        <f>57788/1000+1500</f>
        <v>1557.788</v>
      </c>
      <c r="E9" s="78">
        <f>D9-C9</f>
        <v>-3.211999999999989</v>
      </c>
      <c r="F9" s="79"/>
    </row>
    <row r="10" spans="1:6" ht="12.75">
      <c r="A10" s="153"/>
      <c r="B10" s="26"/>
      <c r="C10" s="78"/>
      <c r="D10" s="78"/>
      <c r="E10" s="78"/>
      <c r="F10" s="79"/>
    </row>
    <row r="11" spans="1:6" ht="12.75">
      <c r="A11" s="25">
        <v>805</v>
      </c>
      <c r="B11" s="30" t="s">
        <v>260</v>
      </c>
      <c r="C11" s="78">
        <v>201</v>
      </c>
      <c r="D11" s="78">
        <v>10.371</v>
      </c>
      <c r="E11" s="78">
        <f aca="true" t="shared" si="0" ref="E11:E22">D11-C11</f>
        <v>-190.629</v>
      </c>
      <c r="F11" s="79" t="s">
        <v>261</v>
      </c>
    </row>
    <row r="12" spans="1:6" ht="12.75">
      <c r="A12" s="25">
        <v>808</v>
      </c>
      <c r="B12" s="26" t="s">
        <v>262</v>
      </c>
      <c r="C12" s="78">
        <v>329</v>
      </c>
      <c r="D12" s="78">
        <f>329111/1000</f>
        <v>329.111</v>
      </c>
      <c r="E12" s="78">
        <f t="shared" si="0"/>
        <v>0.11099999999999</v>
      </c>
      <c r="F12" s="79" t="s">
        <v>261</v>
      </c>
    </row>
    <row r="13" spans="1:6" ht="12.75">
      <c r="A13" s="31">
        <v>812</v>
      </c>
      <c r="B13" s="26" t="s">
        <v>263</v>
      </c>
      <c r="C13" s="78">
        <v>387</v>
      </c>
      <c r="D13" s="78">
        <f>387099/1000</f>
        <v>387.099</v>
      </c>
      <c r="E13" s="78">
        <f t="shared" si="0"/>
        <v>0.09899999999998954</v>
      </c>
      <c r="F13" s="79" t="s">
        <v>261</v>
      </c>
    </row>
    <row r="14" spans="1:6" ht="12.75">
      <c r="A14" s="25">
        <v>809</v>
      </c>
      <c r="B14" s="26" t="s">
        <v>264</v>
      </c>
      <c r="C14" s="78">
        <f>102334/1000</f>
        <v>102.334</v>
      </c>
      <c r="D14" s="78">
        <v>13</v>
      </c>
      <c r="E14" s="78">
        <f t="shared" si="0"/>
        <v>-89.334</v>
      </c>
      <c r="F14" s="79" t="s">
        <v>265</v>
      </c>
    </row>
    <row r="15" spans="1:6" ht="12.75">
      <c r="A15" s="31">
        <v>810</v>
      </c>
      <c r="B15" s="30" t="s">
        <v>266</v>
      </c>
      <c r="C15" s="78">
        <f>325209/1000</f>
        <v>325.209</v>
      </c>
      <c r="D15" s="78">
        <v>294</v>
      </c>
      <c r="E15" s="78">
        <f t="shared" si="0"/>
        <v>-31.209000000000003</v>
      </c>
      <c r="F15" s="79" t="s">
        <v>265</v>
      </c>
    </row>
    <row r="16" spans="1:6" s="33" customFormat="1" ht="12.75">
      <c r="A16" s="32">
        <v>803</v>
      </c>
      <c r="B16" s="26" t="s">
        <v>267</v>
      </c>
      <c r="C16" s="78">
        <f>106000/1000</f>
        <v>106</v>
      </c>
      <c r="D16" s="78">
        <f>44460.23/1000</f>
        <v>44.46023</v>
      </c>
      <c r="E16" s="78">
        <f t="shared" si="0"/>
        <v>-61.53977</v>
      </c>
      <c r="F16" s="79" t="s">
        <v>265</v>
      </c>
    </row>
    <row r="17" spans="1:6" ht="12.75">
      <c r="A17" s="25">
        <v>814</v>
      </c>
      <c r="B17" s="26" t="s">
        <v>268</v>
      </c>
      <c r="C17" s="78">
        <v>0</v>
      </c>
      <c r="D17" s="78">
        <v>0</v>
      </c>
      <c r="E17" s="78">
        <f t="shared" si="0"/>
        <v>0</v>
      </c>
      <c r="F17" s="79"/>
    </row>
    <row r="18" spans="1:6" ht="12.75">
      <c r="A18" s="25">
        <v>818</v>
      </c>
      <c r="B18" s="26" t="s">
        <v>269</v>
      </c>
      <c r="C18" s="78">
        <v>248</v>
      </c>
      <c r="D18" s="78">
        <f>281007/1000</f>
        <v>281.007</v>
      </c>
      <c r="E18" s="78">
        <f t="shared" si="0"/>
        <v>33.007000000000005</v>
      </c>
      <c r="F18" s="79"/>
    </row>
    <row r="19" spans="1:6" ht="12.75">
      <c r="A19" s="25">
        <v>806</v>
      </c>
      <c r="B19" s="26" t="s">
        <v>270</v>
      </c>
      <c r="C19" s="78">
        <f>248701/1000</f>
        <v>248.701</v>
      </c>
      <c r="D19" s="78">
        <f>168701/1000</f>
        <v>168.701</v>
      </c>
      <c r="E19" s="78">
        <f t="shared" si="0"/>
        <v>-80</v>
      </c>
      <c r="F19" s="79" t="s">
        <v>265</v>
      </c>
    </row>
    <row r="20" spans="1:6" ht="12.75">
      <c r="A20" s="25">
        <v>802</v>
      </c>
      <c r="B20" s="26" t="s">
        <v>271</v>
      </c>
      <c r="C20" s="78">
        <v>0</v>
      </c>
      <c r="D20" s="78">
        <v>0</v>
      </c>
      <c r="E20" s="78">
        <f t="shared" si="0"/>
        <v>0</v>
      </c>
      <c r="F20" s="79" t="s">
        <v>261</v>
      </c>
    </row>
    <row r="21" spans="1:6" ht="12.75">
      <c r="A21" s="25">
        <v>816</v>
      </c>
      <c r="B21" s="26" t="s">
        <v>272</v>
      </c>
      <c r="C21" s="78">
        <v>100</v>
      </c>
      <c r="D21" s="78">
        <v>0</v>
      </c>
      <c r="E21" s="78">
        <f t="shared" si="0"/>
        <v>-100</v>
      </c>
      <c r="F21" s="79" t="s">
        <v>265</v>
      </c>
    </row>
    <row r="22" spans="1:6" ht="12.75">
      <c r="A22" s="25">
        <v>817</v>
      </c>
      <c r="B22" s="26" t="s">
        <v>273</v>
      </c>
      <c r="C22" s="78">
        <v>45</v>
      </c>
      <c r="D22" s="78">
        <f>70564/1000</f>
        <v>70.564</v>
      </c>
      <c r="E22" s="78">
        <f t="shared" si="0"/>
        <v>25.563999999999993</v>
      </c>
      <c r="F22" s="79"/>
    </row>
    <row r="23" spans="1:6" ht="12.75">
      <c r="A23" s="25"/>
      <c r="B23" s="26"/>
      <c r="C23" s="78"/>
      <c r="D23" s="78"/>
      <c r="E23" s="78"/>
      <c r="F23" s="79"/>
    </row>
    <row r="24" spans="1:6" ht="12.75">
      <c r="A24" s="25"/>
      <c r="B24" s="26"/>
      <c r="C24" s="78"/>
      <c r="D24" s="78"/>
      <c r="E24" s="78"/>
      <c r="F24" s="79"/>
    </row>
    <row r="25" spans="1:6" ht="12.75">
      <c r="A25" s="25"/>
      <c r="B25" s="26"/>
      <c r="C25" s="78"/>
      <c r="D25" s="78"/>
      <c r="E25" s="78"/>
      <c r="F25" s="79"/>
    </row>
    <row r="26" spans="1:6" ht="12.75">
      <c r="A26" s="25"/>
      <c r="B26" s="26"/>
      <c r="C26" s="78"/>
      <c r="D26" s="78"/>
      <c r="E26" s="78"/>
      <c r="F26" s="79"/>
    </row>
    <row r="27" spans="1:6" ht="12.75">
      <c r="A27" s="25"/>
      <c r="B27" s="26"/>
      <c r="C27" s="78"/>
      <c r="D27" s="78"/>
      <c r="E27" s="78"/>
      <c r="F27" s="79"/>
    </row>
    <row r="28" spans="1:6" ht="12.75">
      <c r="A28" s="25"/>
      <c r="B28" s="26"/>
      <c r="C28" s="78"/>
      <c r="D28" s="78"/>
      <c r="E28" s="78"/>
      <c r="F28" s="79"/>
    </row>
    <row r="29" spans="1:6" s="76" customFormat="1" ht="12.75">
      <c r="A29" s="154"/>
      <c r="B29" s="155" t="s">
        <v>98</v>
      </c>
      <c r="C29" s="156">
        <f>SUM(C9:C28)</f>
        <v>3653.2439999999997</v>
      </c>
      <c r="D29" s="156">
        <f>SUM(D9:D28)</f>
        <v>3156.10123</v>
      </c>
      <c r="E29" s="156">
        <f>SUM(E9:E28)</f>
        <v>-497.14277000000004</v>
      </c>
      <c r="F29" s="157"/>
    </row>
    <row r="30" spans="3:5" ht="12.75">
      <c r="C30" s="77"/>
      <c r="D30" s="77"/>
      <c r="E30" s="77"/>
    </row>
    <row r="31" spans="3:5" ht="12.75">
      <c r="C31" s="77"/>
      <c r="D31" s="77"/>
      <c r="E31" s="77"/>
    </row>
  </sheetData>
  <mergeCells count="1">
    <mergeCell ref="A3:B3"/>
  </mergeCells>
  <printOptions/>
  <pageMargins left="0.984251968503937" right="0.984251968503937" top="0.984251968503937" bottom="0.984251968503937" header="0.5118110236220472" footer="0.5118110236220472"/>
  <pageSetup firstPageNumber="26" useFirstPageNumber="1" fitToHeight="2" fitToWidth="1" horizontalDpi="600" verticalDpi="600" orientation="landscape" paperSize="9" scale="99" r:id="rId1"/>
  <headerFooter alignWithMargins="0">
    <oddHeader>&amp;CCG17 - page &amp;P&amp;R
</oddHeader>
    <oddFooter>&amp;L&amp;8&amp;F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29"/>
  <sheetViews>
    <sheetView view="pageBreakPreview" zoomScale="60" zoomScaleNormal="75" workbookViewId="0" topLeftCell="A1">
      <selection activeCell="A1" sqref="A1"/>
    </sheetView>
  </sheetViews>
  <sheetFormatPr defaultColWidth="9.140625" defaultRowHeight="12.75"/>
  <cols>
    <col min="1" max="1" width="6.00390625" style="190" customWidth="1"/>
    <col min="2" max="2" width="36.7109375" style="180" customWidth="1"/>
    <col min="3" max="3" width="10.7109375" style="181" customWidth="1"/>
    <col min="4" max="4" width="12.421875" style="181" customWidth="1"/>
    <col min="5" max="5" width="10.7109375" style="181" customWidth="1"/>
    <col min="6" max="6" width="56.28125" style="181" customWidth="1"/>
    <col min="7" max="16384" width="9.140625" style="181" customWidth="1"/>
  </cols>
  <sheetData>
    <row r="1" spans="1:6" ht="12.75">
      <c r="A1" s="189" t="s">
        <v>234</v>
      </c>
      <c r="F1" s="182" t="s">
        <v>290</v>
      </c>
    </row>
    <row r="2" spans="1:6" ht="12.75">
      <c r="A2" s="183"/>
      <c r="F2" s="184"/>
    </row>
    <row r="3" spans="1:6" ht="12.75">
      <c r="A3" s="240" t="s">
        <v>22</v>
      </c>
      <c r="B3" s="241"/>
      <c r="F3" s="184"/>
    </row>
    <row r="5" spans="1:6" ht="12.75">
      <c r="A5" s="191" t="s">
        <v>26</v>
      </c>
      <c r="B5" s="192" t="s">
        <v>27</v>
      </c>
      <c r="C5" s="193" t="s">
        <v>143</v>
      </c>
      <c r="D5" s="194" t="s">
        <v>29</v>
      </c>
      <c r="E5" s="194" t="s">
        <v>3</v>
      </c>
      <c r="F5" s="195" t="s">
        <v>30</v>
      </c>
    </row>
    <row r="6" spans="1:6" ht="12.75">
      <c r="A6" s="196"/>
      <c r="B6" s="197"/>
      <c r="C6" s="198" t="s">
        <v>144</v>
      </c>
      <c r="D6" s="199"/>
      <c r="E6" s="196"/>
      <c r="F6" s="200"/>
    </row>
    <row r="7" spans="1:6" s="185" customFormat="1" ht="12.75">
      <c r="A7" s="201"/>
      <c r="B7" s="202" t="s">
        <v>145</v>
      </c>
      <c r="C7" s="203" t="s">
        <v>4</v>
      </c>
      <c r="D7" s="203" t="s">
        <v>4</v>
      </c>
      <c r="E7" s="203" t="s">
        <v>4</v>
      </c>
      <c r="F7" s="204"/>
    </row>
    <row r="8" spans="1:6" s="185" customFormat="1" ht="12.75">
      <c r="A8" s="201"/>
      <c r="B8" s="205" t="s">
        <v>146</v>
      </c>
      <c r="C8" s="203"/>
      <c r="D8" s="203"/>
      <c r="E8" s="203"/>
      <c r="F8" s="204"/>
    </row>
    <row r="9" spans="1:6" s="185" customFormat="1" ht="12.75">
      <c r="A9" s="201"/>
      <c r="B9" s="206"/>
      <c r="C9" s="203"/>
      <c r="D9" s="203"/>
      <c r="E9" s="203"/>
      <c r="F9" s="204"/>
    </row>
    <row r="10" spans="1:10" ht="12.75">
      <c r="A10" s="207">
        <v>301</v>
      </c>
      <c r="B10" s="208" t="s">
        <v>147</v>
      </c>
      <c r="C10" s="209">
        <v>638</v>
      </c>
      <c r="D10" s="209">
        <v>11</v>
      </c>
      <c r="E10" s="209">
        <f>D10-C10</f>
        <v>-627</v>
      </c>
      <c r="F10" s="209"/>
      <c r="G10" s="186"/>
      <c r="H10" s="186"/>
      <c r="I10" s="186"/>
      <c r="J10" s="186"/>
    </row>
    <row r="11" spans="1:10" ht="12.75">
      <c r="A11" s="207"/>
      <c r="B11" s="208"/>
      <c r="C11" s="209"/>
      <c r="D11" s="209"/>
      <c r="E11" s="209"/>
      <c r="F11" s="209"/>
      <c r="G11" s="186"/>
      <c r="H11" s="186"/>
      <c r="I11" s="186"/>
      <c r="J11" s="186"/>
    </row>
    <row r="12" spans="1:10" ht="12.75">
      <c r="A12" s="207">
        <v>302</v>
      </c>
      <c r="B12" s="208" t="s">
        <v>148</v>
      </c>
      <c r="C12" s="209">
        <v>3185</v>
      </c>
      <c r="D12" s="209">
        <f>808+50</f>
        <v>858</v>
      </c>
      <c r="E12" s="209">
        <f>D12-C12</f>
        <v>-2327</v>
      </c>
      <c r="F12" s="209" t="s">
        <v>149</v>
      </c>
      <c r="G12" s="186"/>
      <c r="H12" s="186"/>
      <c r="I12" s="186"/>
      <c r="J12" s="186"/>
    </row>
    <row r="13" spans="1:10" ht="12.75">
      <c r="A13" s="210"/>
      <c r="B13" s="208"/>
      <c r="C13" s="209"/>
      <c r="D13" s="209"/>
      <c r="E13" s="209"/>
      <c r="F13" s="209"/>
      <c r="G13" s="186"/>
      <c r="H13" s="186"/>
      <c r="I13" s="186"/>
      <c r="J13" s="186"/>
    </row>
    <row r="14" spans="1:10" ht="12.75">
      <c r="A14" s="207">
        <v>303</v>
      </c>
      <c r="B14" s="208" t="s">
        <v>150</v>
      </c>
      <c r="C14" s="209">
        <v>225</v>
      </c>
      <c r="D14" s="209">
        <f>192-36</f>
        <v>156</v>
      </c>
      <c r="E14" s="209">
        <f>D14-C14</f>
        <v>-69</v>
      </c>
      <c r="F14" s="209" t="s">
        <v>151</v>
      </c>
      <c r="G14" s="186"/>
      <c r="H14" s="186"/>
      <c r="I14" s="186"/>
      <c r="J14" s="186"/>
    </row>
    <row r="15" spans="1:10" ht="12.75">
      <c r="A15" s="207"/>
      <c r="B15" s="208"/>
      <c r="C15" s="209"/>
      <c r="D15" s="209"/>
      <c r="E15" s="209"/>
      <c r="F15" s="209"/>
      <c r="G15" s="186"/>
      <c r="H15" s="186"/>
      <c r="I15" s="186"/>
      <c r="J15" s="186"/>
    </row>
    <row r="16" spans="1:10" ht="12.75">
      <c r="A16" s="207">
        <v>304</v>
      </c>
      <c r="B16" s="208" t="s">
        <v>152</v>
      </c>
      <c r="C16" s="209">
        <v>500</v>
      </c>
      <c r="D16" s="209">
        <v>375</v>
      </c>
      <c r="E16" s="209">
        <f>D16-C16</f>
        <v>-125</v>
      </c>
      <c r="F16" s="209" t="s">
        <v>153</v>
      </c>
      <c r="G16" s="186"/>
      <c r="H16" s="186"/>
      <c r="I16" s="186"/>
      <c r="J16" s="186"/>
    </row>
    <row r="17" spans="1:10" ht="12.75">
      <c r="A17" s="211"/>
      <c r="B17" s="208"/>
      <c r="C17" s="209"/>
      <c r="D17" s="209"/>
      <c r="E17" s="209"/>
      <c r="F17" s="209"/>
      <c r="G17" s="186"/>
      <c r="H17" s="186"/>
      <c r="I17" s="186"/>
      <c r="J17" s="186"/>
    </row>
    <row r="18" spans="1:10" s="180" customFormat="1" ht="12.75">
      <c r="A18" s="212">
        <v>305</v>
      </c>
      <c r="B18" s="208" t="s">
        <v>154</v>
      </c>
      <c r="C18" s="209">
        <v>180</v>
      </c>
      <c r="D18" s="209">
        <v>166</v>
      </c>
      <c r="E18" s="209">
        <f>D18-C18</f>
        <v>-14</v>
      </c>
      <c r="F18" s="209"/>
      <c r="G18" s="186"/>
      <c r="H18" s="186"/>
      <c r="I18" s="186"/>
      <c r="J18" s="186"/>
    </row>
    <row r="19" spans="1:10" s="180" customFormat="1" ht="12.75">
      <c r="A19" s="212"/>
      <c r="B19" s="208"/>
      <c r="C19" s="209"/>
      <c r="D19" s="209"/>
      <c r="E19" s="209"/>
      <c r="F19" s="209"/>
      <c r="G19" s="186"/>
      <c r="H19" s="186"/>
      <c r="I19" s="186"/>
      <c r="J19" s="186"/>
    </row>
    <row r="20" spans="1:10" ht="12.75">
      <c r="A20" s="207">
        <v>306</v>
      </c>
      <c r="B20" s="208" t="s">
        <v>155</v>
      </c>
      <c r="C20" s="209">
        <v>468</v>
      </c>
      <c r="D20" s="209">
        <v>584</v>
      </c>
      <c r="E20" s="209">
        <f>D20-C20</f>
        <v>116</v>
      </c>
      <c r="F20" s="209" t="s">
        <v>156</v>
      </c>
      <c r="G20" s="186"/>
      <c r="H20" s="186"/>
      <c r="I20" s="186"/>
      <c r="J20" s="186"/>
    </row>
    <row r="21" spans="1:10" ht="12.75">
      <c r="A21" s="207"/>
      <c r="B21" s="208"/>
      <c r="C21" s="209"/>
      <c r="D21" s="209"/>
      <c r="E21" s="209"/>
      <c r="F21" s="209"/>
      <c r="G21" s="186"/>
      <c r="H21" s="186"/>
      <c r="I21" s="186"/>
      <c r="J21" s="186"/>
    </row>
    <row r="22" spans="1:10" ht="12.75">
      <c r="A22" s="207">
        <v>307</v>
      </c>
      <c r="B22" s="208" t="s">
        <v>157</v>
      </c>
      <c r="C22" s="209">
        <v>711</v>
      </c>
      <c r="D22" s="209">
        <v>650</v>
      </c>
      <c r="E22" s="209">
        <f>D22-C22</f>
        <v>-61</v>
      </c>
      <c r="F22" s="209" t="s">
        <v>158</v>
      </c>
      <c r="G22" s="186"/>
      <c r="H22" s="186"/>
      <c r="I22" s="186"/>
      <c r="J22" s="186"/>
    </row>
    <row r="23" spans="1:10" ht="12.75">
      <c r="A23" s="207"/>
      <c r="B23" s="208"/>
      <c r="C23" s="209"/>
      <c r="D23" s="209"/>
      <c r="E23" s="209"/>
      <c r="F23" s="209"/>
      <c r="G23" s="186"/>
      <c r="H23" s="186"/>
      <c r="I23" s="186"/>
      <c r="J23" s="186"/>
    </row>
    <row r="24" spans="1:10" ht="12.75">
      <c r="A24" s="207">
        <v>309</v>
      </c>
      <c r="B24" s="208" t="s">
        <v>159</v>
      </c>
      <c r="C24" s="209">
        <v>0</v>
      </c>
      <c r="D24" s="209">
        <v>55</v>
      </c>
      <c r="E24" s="209">
        <f>D24-C24</f>
        <v>55</v>
      </c>
      <c r="F24" s="209" t="s">
        <v>160</v>
      </c>
      <c r="G24" s="186"/>
      <c r="H24" s="186"/>
      <c r="I24" s="186"/>
      <c r="J24" s="186"/>
    </row>
    <row r="25" spans="1:10" ht="12.75">
      <c r="A25" s="207"/>
      <c r="B25" s="208"/>
      <c r="C25" s="209"/>
      <c r="D25" s="209"/>
      <c r="E25" s="209"/>
      <c r="F25" s="209"/>
      <c r="G25" s="186"/>
      <c r="H25" s="186"/>
      <c r="I25" s="186"/>
      <c r="J25" s="186"/>
    </row>
    <row r="26" spans="1:10" ht="12.75">
      <c r="A26" s="207">
        <v>310</v>
      </c>
      <c r="B26" s="208" t="s">
        <v>161</v>
      </c>
      <c r="C26" s="209">
        <v>3889</v>
      </c>
      <c r="D26" s="209">
        <v>3425</v>
      </c>
      <c r="E26" s="209">
        <f>D26-C26</f>
        <v>-464</v>
      </c>
      <c r="F26" s="209" t="s">
        <v>162</v>
      </c>
      <c r="G26" s="186"/>
      <c r="H26" s="186"/>
      <c r="I26" s="186"/>
      <c r="J26" s="186"/>
    </row>
    <row r="27" spans="1:10" ht="12.75">
      <c r="A27" s="207"/>
      <c r="B27" s="208"/>
      <c r="C27" s="209"/>
      <c r="D27" s="209"/>
      <c r="E27" s="209"/>
      <c r="F27" s="209"/>
      <c r="G27" s="186"/>
      <c r="H27" s="186"/>
      <c r="I27" s="186"/>
      <c r="J27" s="186"/>
    </row>
    <row r="28" spans="1:10" ht="12.75">
      <c r="A28" s="207">
        <v>311</v>
      </c>
      <c r="B28" s="208" t="s">
        <v>163</v>
      </c>
      <c r="C28" s="209">
        <v>17</v>
      </c>
      <c r="D28" s="209">
        <v>0</v>
      </c>
      <c r="E28" s="209">
        <f>D28-C28</f>
        <v>-17</v>
      </c>
      <c r="F28" s="209" t="s">
        <v>160</v>
      </c>
      <c r="G28" s="186"/>
      <c r="H28" s="186"/>
      <c r="I28" s="186"/>
      <c r="J28" s="186"/>
    </row>
    <row r="29" spans="1:10" ht="12.75">
      <c r="A29" s="207"/>
      <c r="B29" s="208"/>
      <c r="C29" s="209"/>
      <c r="D29" s="209"/>
      <c r="E29" s="209"/>
      <c r="F29" s="209"/>
      <c r="G29" s="186"/>
      <c r="H29" s="186"/>
      <c r="I29" s="186"/>
      <c r="J29" s="186"/>
    </row>
    <row r="30" spans="1:10" ht="12.75">
      <c r="A30" s="207">
        <v>312</v>
      </c>
      <c r="B30" s="208" t="s">
        <v>164</v>
      </c>
      <c r="C30" s="209">
        <v>455</v>
      </c>
      <c r="D30" s="209">
        <v>105</v>
      </c>
      <c r="E30" s="209">
        <f>D30-C30</f>
        <v>-350</v>
      </c>
      <c r="F30" s="209" t="s">
        <v>165</v>
      </c>
      <c r="G30" s="186"/>
      <c r="H30" s="186"/>
      <c r="I30" s="186"/>
      <c r="J30" s="186"/>
    </row>
    <row r="31" spans="1:10" ht="12.75">
      <c r="A31" s="207"/>
      <c r="B31" s="208"/>
      <c r="C31" s="209"/>
      <c r="D31" s="209"/>
      <c r="E31" s="209"/>
      <c r="F31" s="209"/>
      <c r="G31" s="186"/>
      <c r="H31" s="186"/>
      <c r="I31" s="186"/>
      <c r="J31" s="186"/>
    </row>
    <row r="32" spans="1:10" ht="12.75">
      <c r="A32" s="207">
        <v>313</v>
      </c>
      <c r="B32" s="208" t="s">
        <v>166</v>
      </c>
      <c r="C32" s="209">
        <v>77</v>
      </c>
      <c r="D32" s="209">
        <v>45</v>
      </c>
      <c r="E32" s="209">
        <f>D32-C32</f>
        <v>-32</v>
      </c>
      <c r="F32" s="209" t="s">
        <v>167</v>
      </c>
      <c r="G32" s="186"/>
      <c r="H32" s="186"/>
      <c r="I32" s="186"/>
      <c r="J32" s="186"/>
    </row>
    <row r="33" spans="1:10" ht="12.75">
      <c r="A33" s="213"/>
      <c r="B33" s="214"/>
      <c r="C33" s="215"/>
      <c r="D33" s="215"/>
      <c r="E33" s="215"/>
      <c r="F33" s="215"/>
      <c r="G33" s="186"/>
      <c r="H33" s="186"/>
      <c r="I33" s="186"/>
      <c r="J33" s="186"/>
    </row>
    <row r="34" spans="1:10" ht="12.75">
      <c r="A34" s="207">
        <v>314</v>
      </c>
      <c r="B34" s="208" t="s">
        <v>168</v>
      </c>
      <c r="C34" s="209">
        <v>360</v>
      </c>
      <c r="D34" s="209">
        <v>507</v>
      </c>
      <c r="E34" s="209">
        <f>D34-C34</f>
        <v>147</v>
      </c>
      <c r="F34" s="209" t="s">
        <v>169</v>
      </c>
      <c r="G34" s="186"/>
      <c r="H34" s="186"/>
      <c r="I34" s="186"/>
      <c r="J34" s="186"/>
    </row>
    <row r="35" spans="1:10" ht="12.75">
      <c r="A35" s="207"/>
      <c r="B35" s="208"/>
      <c r="C35" s="209"/>
      <c r="D35" s="209"/>
      <c r="E35" s="209"/>
      <c r="F35" s="209"/>
      <c r="G35" s="186"/>
      <c r="H35" s="186"/>
      <c r="I35" s="186"/>
      <c r="J35" s="186"/>
    </row>
    <row r="36" spans="1:10" ht="25.5">
      <c r="A36" s="207">
        <v>315</v>
      </c>
      <c r="B36" s="236" t="s">
        <v>170</v>
      </c>
      <c r="C36" s="237">
        <v>2508</v>
      </c>
      <c r="D36" s="237">
        <v>2282</v>
      </c>
      <c r="E36" s="237">
        <f>D36-C36</f>
        <v>-226</v>
      </c>
      <c r="F36" s="216" t="s">
        <v>291</v>
      </c>
      <c r="G36" s="186"/>
      <c r="H36" s="186"/>
      <c r="I36" s="186"/>
      <c r="J36" s="186"/>
    </row>
    <row r="37" spans="1:10" ht="12.75">
      <c r="A37" s="207"/>
      <c r="B37" s="208"/>
      <c r="C37" s="209"/>
      <c r="D37" s="209"/>
      <c r="E37" s="209"/>
      <c r="F37" s="209"/>
      <c r="G37" s="186"/>
      <c r="H37" s="186"/>
      <c r="I37" s="186"/>
      <c r="J37" s="186"/>
    </row>
    <row r="38" spans="1:10" ht="12.75">
      <c r="A38" s="207">
        <v>316</v>
      </c>
      <c r="B38" s="208" t="s">
        <v>171</v>
      </c>
      <c r="C38" s="209">
        <v>40</v>
      </c>
      <c r="D38" s="209">
        <v>36</v>
      </c>
      <c r="E38" s="209">
        <f>D38-C38</f>
        <v>-4</v>
      </c>
      <c r="F38" s="209"/>
      <c r="G38" s="186"/>
      <c r="H38" s="186"/>
      <c r="I38" s="186"/>
      <c r="J38" s="186"/>
    </row>
    <row r="39" spans="1:10" ht="12.75">
      <c r="A39" s="213"/>
      <c r="B39" s="214"/>
      <c r="C39" s="215"/>
      <c r="D39" s="215"/>
      <c r="E39" s="215"/>
      <c r="F39" s="215" t="s">
        <v>172</v>
      </c>
      <c r="G39" s="186"/>
      <c r="H39" s="186"/>
      <c r="I39" s="186"/>
      <c r="J39" s="186"/>
    </row>
    <row r="40" spans="1:10" ht="12.75">
      <c r="A40" s="217"/>
      <c r="B40" s="218" t="s">
        <v>173</v>
      </c>
      <c r="C40" s="219">
        <f>SUM(C10:C39)</f>
        <v>13253</v>
      </c>
      <c r="D40" s="219">
        <f>SUM(D10:D39)</f>
        <v>9255</v>
      </c>
      <c r="E40" s="219">
        <f>SUM(E10:E39)</f>
        <v>-3998</v>
      </c>
      <c r="F40" s="220" t="s">
        <v>172</v>
      </c>
      <c r="G40" s="186"/>
      <c r="H40" s="186"/>
      <c r="I40" s="186"/>
      <c r="J40" s="186"/>
    </row>
    <row r="41" spans="1:10" ht="12.75">
      <c r="A41" s="221"/>
      <c r="B41" s="222"/>
      <c r="C41" s="223"/>
      <c r="D41" s="223"/>
      <c r="E41" s="223"/>
      <c r="F41" s="224"/>
      <c r="G41" s="186"/>
      <c r="H41" s="186"/>
      <c r="I41" s="186"/>
      <c r="J41" s="186"/>
    </row>
    <row r="42" spans="1:10" ht="12.75">
      <c r="A42" s="207"/>
      <c r="B42" s="225" t="s">
        <v>174</v>
      </c>
      <c r="C42" s="209" t="s">
        <v>172</v>
      </c>
      <c r="D42" s="209" t="s">
        <v>172</v>
      </c>
      <c r="E42" s="209" t="s">
        <v>172</v>
      </c>
      <c r="F42" s="209"/>
      <c r="G42" s="186"/>
      <c r="H42" s="186"/>
      <c r="I42" s="186"/>
      <c r="J42" s="186"/>
    </row>
    <row r="43" spans="1:10" ht="12.75">
      <c r="A43" s="207"/>
      <c r="B43" s="225"/>
      <c r="C43" s="209"/>
      <c r="D43" s="209"/>
      <c r="E43" s="209"/>
      <c r="F43" s="209"/>
      <c r="G43" s="186"/>
      <c r="H43" s="186"/>
      <c r="I43" s="186"/>
      <c r="J43" s="186"/>
    </row>
    <row r="44" spans="1:10" ht="12.75">
      <c r="A44" s="207">
        <v>317</v>
      </c>
      <c r="B44" s="208" t="s">
        <v>175</v>
      </c>
      <c r="C44" s="209">
        <v>10006</v>
      </c>
      <c r="D44" s="209">
        <v>10211</v>
      </c>
      <c r="E44" s="209">
        <f>D44-C44</f>
        <v>205</v>
      </c>
      <c r="F44" s="209"/>
      <c r="G44" s="186"/>
      <c r="H44" s="186"/>
      <c r="I44" s="186"/>
      <c r="J44" s="186"/>
    </row>
    <row r="45" spans="1:10" ht="12.75">
      <c r="A45" s="207"/>
      <c r="B45" s="208"/>
      <c r="C45" s="209"/>
      <c r="D45" s="209"/>
      <c r="E45" s="209"/>
      <c r="F45" s="209"/>
      <c r="G45" s="186"/>
      <c r="H45" s="186"/>
      <c r="I45" s="186"/>
      <c r="J45" s="186"/>
    </row>
    <row r="46" spans="1:10" ht="12.75">
      <c r="A46" s="207">
        <v>318</v>
      </c>
      <c r="B46" s="226" t="s">
        <v>176</v>
      </c>
      <c r="C46" s="209" t="s">
        <v>172</v>
      </c>
      <c r="D46" s="209"/>
      <c r="E46" s="209" t="s">
        <v>172</v>
      </c>
      <c r="F46" s="209"/>
      <c r="G46" s="186"/>
      <c r="H46" s="186"/>
      <c r="I46" s="186"/>
      <c r="J46" s="186"/>
    </row>
    <row r="47" spans="1:10" ht="12.75" hidden="1">
      <c r="A47" s="207" t="s">
        <v>177</v>
      </c>
      <c r="B47" s="208" t="s">
        <v>178</v>
      </c>
      <c r="C47" s="209"/>
      <c r="D47" s="209">
        <v>599</v>
      </c>
      <c r="E47" s="209"/>
      <c r="F47" s="209"/>
      <c r="G47" s="186"/>
      <c r="H47" s="186"/>
      <c r="I47" s="186"/>
      <c r="J47" s="186"/>
    </row>
    <row r="48" spans="1:10" ht="12.75" hidden="1">
      <c r="A48" s="207" t="s">
        <v>179</v>
      </c>
      <c r="B48" s="226" t="s">
        <v>180</v>
      </c>
      <c r="C48" s="209"/>
      <c r="D48" s="209"/>
      <c r="E48" s="209"/>
      <c r="F48" s="209"/>
      <c r="G48" s="186"/>
      <c r="H48" s="186"/>
      <c r="I48" s="186"/>
      <c r="J48" s="186"/>
    </row>
    <row r="49" spans="1:10" ht="12.75" hidden="1">
      <c r="A49" s="207" t="s">
        <v>172</v>
      </c>
      <c r="B49" s="208" t="s">
        <v>181</v>
      </c>
      <c r="C49" s="209"/>
      <c r="D49" s="209">
        <v>39</v>
      </c>
      <c r="E49" s="209"/>
      <c r="F49" s="209"/>
      <c r="G49" s="186"/>
      <c r="H49" s="186"/>
      <c r="I49" s="186"/>
      <c r="J49" s="186"/>
    </row>
    <row r="50" spans="1:10" ht="12.75" hidden="1">
      <c r="A50" s="207" t="s">
        <v>172</v>
      </c>
      <c r="B50" s="208" t="s">
        <v>182</v>
      </c>
      <c r="C50" s="209"/>
      <c r="D50" s="209"/>
      <c r="E50" s="209"/>
      <c r="F50" s="209"/>
      <c r="G50" s="186"/>
      <c r="H50" s="186"/>
      <c r="I50" s="186"/>
      <c r="J50" s="186"/>
    </row>
    <row r="51" spans="1:10" ht="12.75" hidden="1">
      <c r="A51" s="207" t="s">
        <v>172</v>
      </c>
      <c r="B51" s="208" t="s">
        <v>183</v>
      </c>
      <c r="C51" s="209"/>
      <c r="D51" s="209"/>
      <c r="E51" s="209"/>
      <c r="F51" s="209"/>
      <c r="G51" s="186"/>
      <c r="H51" s="186"/>
      <c r="I51" s="186"/>
      <c r="J51" s="186"/>
    </row>
    <row r="52" spans="1:10" s="187" customFormat="1" ht="12.75" hidden="1">
      <c r="A52" s="207" t="s">
        <v>172</v>
      </c>
      <c r="B52" s="208" t="s">
        <v>184</v>
      </c>
      <c r="C52" s="209"/>
      <c r="D52" s="209">
        <v>124</v>
      </c>
      <c r="E52" s="209"/>
      <c r="F52" s="209"/>
      <c r="G52" s="186"/>
      <c r="H52" s="186"/>
      <c r="I52" s="186"/>
      <c r="J52" s="186"/>
    </row>
    <row r="53" spans="1:10" s="187" customFormat="1" ht="12.75" hidden="1">
      <c r="A53" s="207"/>
      <c r="B53" s="208" t="s">
        <v>185</v>
      </c>
      <c r="C53" s="209"/>
      <c r="D53" s="209">
        <v>436</v>
      </c>
      <c r="E53" s="209"/>
      <c r="F53" s="209"/>
      <c r="G53" s="186"/>
      <c r="H53" s="186"/>
      <c r="I53" s="186"/>
      <c r="J53" s="186"/>
    </row>
    <row r="54" spans="1:10" s="187" customFormat="1" ht="12.75" hidden="1">
      <c r="A54" s="207"/>
      <c r="B54" s="208" t="s">
        <v>186</v>
      </c>
      <c r="C54" s="209"/>
      <c r="D54" s="209">
        <v>188</v>
      </c>
      <c r="E54" s="209"/>
      <c r="F54" s="209"/>
      <c r="G54" s="186"/>
      <c r="H54" s="186"/>
      <c r="I54" s="186"/>
      <c r="J54" s="186"/>
    </row>
    <row r="55" spans="1:10" ht="12.75" hidden="1">
      <c r="A55" s="207" t="s">
        <v>172</v>
      </c>
      <c r="B55" s="208" t="s">
        <v>187</v>
      </c>
      <c r="C55" s="209"/>
      <c r="D55" s="209">
        <v>195</v>
      </c>
      <c r="E55" s="209"/>
      <c r="F55" s="209"/>
      <c r="G55" s="186"/>
      <c r="H55" s="186"/>
      <c r="I55" s="186"/>
      <c r="J55" s="186"/>
    </row>
    <row r="56" spans="1:10" ht="12.75" hidden="1">
      <c r="A56" s="207" t="s">
        <v>172</v>
      </c>
      <c r="B56" s="208" t="s">
        <v>188</v>
      </c>
      <c r="C56" s="209"/>
      <c r="D56" s="209">
        <v>165</v>
      </c>
      <c r="E56" s="209"/>
      <c r="F56" s="209"/>
      <c r="G56" s="186"/>
      <c r="H56" s="186"/>
      <c r="I56" s="186"/>
      <c r="J56" s="186"/>
    </row>
    <row r="57" spans="1:10" ht="12.75" hidden="1">
      <c r="A57" s="207" t="s">
        <v>172</v>
      </c>
      <c r="B57" s="208" t="s">
        <v>189</v>
      </c>
      <c r="C57" s="209"/>
      <c r="D57" s="209">
        <f>9+62+73</f>
        <v>144</v>
      </c>
      <c r="E57" s="209"/>
      <c r="F57" s="209"/>
      <c r="G57" s="186"/>
      <c r="H57" s="186"/>
      <c r="I57" s="186"/>
      <c r="J57" s="186"/>
    </row>
    <row r="58" spans="1:10" ht="12.75" hidden="1">
      <c r="A58" s="207" t="s">
        <v>190</v>
      </c>
      <c r="B58" s="226" t="s">
        <v>191</v>
      </c>
      <c r="C58" s="209"/>
      <c r="D58" s="209"/>
      <c r="E58" s="209"/>
      <c r="F58" s="209"/>
      <c r="G58" s="186"/>
      <c r="H58" s="186"/>
      <c r="I58" s="186"/>
      <c r="J58" s="186"/>
    </row>
    <row r="59" spans="1:10" ht="12.75" hidden="1">
      <c r="A59" s="207">
        <v>1</v>
      </c>
      <c r="B59" s="180" t="s">
        <v>192</v>
      </c>
      <c r="C59" s="209"/>
      <c r="D59" s="209">
        <v>10</v>
      </c>
      <c r="E59" s="209"/>
      <c r="F59" s="209"/>
      <c r="G59" s="186"/>
      <c r="H59" s="186"/>
      <c r="I59" s="186"/>
      <c r="J59" s="186"/>
    </row>
    <row r="60" spans="1:10" ht="12.75" hidden="1">
      <c r="A60" s="207">
        <v>2</v>
      </c>
      <c r="B60" s="208" t="s">
        <v>193</v>
      </c>
      <c r="C60" s="209"/>
      <c r="D60" s="209">
        <v>52</v>
      </c>
      <c r="E60" s="209"/>
      <c r="F60" s="209"/>
      <c r="G60" s="186"/>
      <c r="H60" s="186"/>
      <c r="I60" s="186"/>
      <c r="J60" s="186"/>
    </row>
    <row r="61" spans="1:10" ht="12.75" hidden="1">
      <c r="A61" s="207">
        <v>3</v>
      </c>
      <c r="B61" s="180" t="s">
        <v>194</v>
      </c>
      <c r="C61" s="209"/>
      <c r="D61" s="209">
        <v>34</v>
      </c>
      <c r="E61" s="209"/>
      <c r="F61" s="209"/>
      <c r="G61" s="186"/>
      <c r="H61" s="186"/>
      <c r="I61" s="186"/>
      <c r="J61" s="186"/>
    </row>
    <row r="62" spans="1:10" ht="12.75" hidden="1">
      <c r="A62" s="207">
        <v>4</v>
      </c>
      <c r="B62" s="208" t="s">
        <v>195</v>
      </c>
      <c r="C62" s="209"/>
      <c r="D62" s="209">
        <v>200</v>
      </c>
      <c r="E62" s="209"/>
      <c r="F62" s="209"/>
      <c r="G62" s="186"/>
      <c r="H62" s="186"/>
      <c r="I62" s="186"/>
      <c r="J62" s="186"/>
    </row>
    <row r="63" spans="1:10" ht="12.75" hidden="1">
      <c r="A63" s="207">
        <v>5</v>
      </c>
      <c r="B63" s="208" t="s">
        <v>196</v>
      </c>
      <c r="C63" s="209"/>
      <c r="D63" s="209">
        <f>66+25+83+24+5</f>
        <v>203</v>
      </c>
      <c r="E63" s="209"/>
      <c r="F63" s="209"/>
      <c r="G63" s="186"/>
      <c r="H63" s="186"/>
      <c r="I63" s="186"/>
      <c r="J63" s="186"/>
    </row>
    <row r="64" spans="1:10" ht="12.75">
      <c r="A64" s="207" t="s">
        <v>172</v>
      </c>
      <c r="C64" s="209"/>
      <c r="D64" s="209"/>
      <c r="E64" s="209"/>
      <c r="F64" s="209" t="s">
        <v>172</v>
      </c>
      <c r="G64" s="186"/>
      <c r="H64" s="186"/>
      <c r="I64" s="186"/>
      <c r="J64" s="186"/>
    </row>
    <row r="65" spans="1:10" ht="12.75">
      <c r="A65" s="207"/>
      <c r="B65" s="208" t="s">
        <v>197</v>
      </c>
      <c r="C65" s="209">
        <v>2329</v>
      </c>
      <c r="D65" s="209">
        <f>SUM(D47:D63)</f>
        <v>2389</v>
      </c>
      <c r="E65" s="209">
        <f>D65-C65</f>
        <v>60</v>
      </c>
      <c r="F65" s="209"/>
      <c r="G65" s="186"/>
      <c r="H65" s="186"/>
      <c r="I65" s="186"/>
      <c r="J65" s="186"/>
    </row>
    <row r="66" spans="1:10" ht="12.75">
      <c r="A66" s="207"/>
      <c r="B66" s="208"/>
      <c r="C66" s="209"/>
      <c r="D66" s="209"/>
      <c r="E66" s="209"/>
      <c r="F66" s="209"/>
      <c r="G66" s="186"/>
      <c r="H66" s="186"/>
      <c r="I66" s="186"/>
      <c r="J66" s="186"/>
    </row>
    <row r="67" spans="1:10" ht="12.75">
      <c r="A67" s="207">
        <v>319</v>
      </c>
      <c r="B67" s="226" t="s">
        <v>5</v>
      </c>
      <c r="C67" s="209" t="s">
        <v>172</v>
      </c>
      <c r="D67" s="209"/>
      <c r="E67" s="209" t="s">
        <v>172</v>
      </c>
      <c r="F67" s="209"/>
      <c r="G67" s="186"/>
      <c r="H67" s="186"/>
      <c r="I67" s="186"/>
      <c r="J67" s="186"/>
    </row>
    <row r="68" spans="1:10" ht="12.75" hidden="1">
      <c r="A68" s="207" t="s">
        <v>172</v>
      </c>
      <c r="B68" s="208" t="s">
        <v>198</v>
      </c>
      <c r="C68" s="209"/>
      <c r="D68" s="209">
        <f>686+90</f>
        <v>776</v>
      </c>
      <c r="E68" s="209"/>
      <c r="F68" s="209"/>
      <c r="G68" s="186"/>
      <c r="H68" s="186"/>
      <c r="I68" s="186"/>
      <c r="J68" s="186"/>
    </row>
    <row r="69" spans="1:10" ht="12.75" hidden="1">
      <c r="A69" s="207" t="s">
        <v>172</v>
      </c>
      <c r="B69" s="208" t="s">
        <v>199</v>
      </c>
      <c r="C69" s="209"/>
      <c r="D69" s="209">
        <v>302</v>
      </c>
      <c r="E69" s="209"/>
      <c r="F69" s="208"/>
      <c r="G69" s="186"/>
      <c r="H69" s="186"/>
      <c r="I69" s="186"/>
      <c r="J69" s="186"/>
    </row>
    <row r="70" spans="1:10" ht="12.75" hidden="1">
      <c r="A70" s="207" t="s">
        <v>172</v>
      </c>
      <c r="B70" s="208" t="s">
        <v>200</v>
      </c>
      <c r="C70" s="209"/>
      <c r="D70" s="209"/>
      <c r="E70" s="209"/>
      <c r="F70" s="208"/>
      <c r="G70" s="186"/>
      <c r="H70" s="186"/>
      <c r="I70" s="186"/>
      <c r="J70" s="186"/>
    </row>
    <row r="71" spans="1:10" ht="12.75" hidden="1">
      <c r="A71" s="207" t="s">
        <v>172</v>
      </c>
      <c r="B71" s="208" t="s">
        <v>201</v>
      </c>
      <c r="C71" s="209"/>
      <c r="D71" s="209">
        <v>6</v>
      </c>
      <c r="E71" s="209"/>
      <c r="F71" s="208"/>
      <c r="G71" s="186"/>
      <c r="H71" s="186"/>
      <c r="I71" s="186"/>
      <c r="J71" s="186"/>
    </row>
    <row r="72" spans="1:10" ht="12.75" hidden="1">
      <c r="A72" s="207" t="s">
        <v>172</v>
      </c>
      <c r="B72" s="208" t="s">
        <v>202</v>
      </c>
      <c r="C72" s="209"/>
      <c r="D72" s="209">
        <v>403</v>
      </c>
      <c r="E72" s="209"/>
      <c r="F72" s="208"/>
      <c r="G72" s="186"/>
      <c r="H72" s="186"/>
      <c r="I72" s="186"/>
      <c r="J72" s="186"/>
    </row>
    <row r="73" spans="1:10" ht="12.75" hidden="1">
      <c r="A73" s="207" t="s">
        <v>172</v>
      </c>
      <c r="B73" s="208" t="s">
        <v>203</v>
      </c>
      <c r="C73" s="209"/>
      <c r="D73" s="209">
        <v>54</v>
      </c>
      <c r="E73" s="209"/>
      <c r="F73" s="208"/>
      <c r="G73" s="186"/>
      <c r="H73" s="186"/>
      <c r="I73" s="186"/>
      <c r="J73" s="186"/>
    </row>
    <row r="74" spans="1:10" ht="12.75">
      <c r="A74" s="207"/>
      <c r="B74" s="208"/>
      <c r="C74" s="209"/>
      <c r="D74" s="209"/>
      <c r="E74" s="209"/>
      <c r="F74" s="208"/>
      <c r="G74" s="186"/>
      <c r="H74" s="186"/>
      <c r="I74" s="186"/>
      <c r="J74" s="186"/>
    </row>
    <row r="75" spans="1:10" ht="12.75">
      <c r="A75" s="207"/>
      <c r="B75" s="208" t="s">
        <v>204</v>
      </c>
      <c r="C75" s="209">
        <v>1650</v>
      </c>
      <c r="D75" s="209">
        <f>SUM(D68:D73)</f>
        <v>1541</v>
      </c>
      <c r="E75" s="209">
        <f>D75-C75</f>
        <v>-109</v>
      </c>
      <c r="F75" s="208" t="s">
        <v>205</v>
      </c>
      <c r="G75" s="186"/>
      <c r="H75" s="186"/>
      <c r="I75" s="186"/>
      <c r="J75" s="186"/>
    </row>
    <row r="76" spans="1:10" ht="12.75">
      <c r="A76" s="207"/>
      <c r="B76" s="208"/>
      <c r="C76" s="209"/>
      <c r="D76" s="209"/>
      <c r="E76" s="209"/>
      <c r="F76" s="208"/>
      <c r="G76" s="186"/>
      <c r="H76" s="186"/>
      <c r="I76" s="186"/>
      <c r="J76" s="186"/>
    </row>
    <row r="77" spans="1:10" ht="12.75">
      <c r="A77" s="207">
        <v>320</v>
      </c>
      <c r="B77" s="226" t="s">
        <v>206</v>
      </c>
      <c r="C77" s="209" t="s">
        <v>172</v>
      </c>
      <c r="D77" s="209"/>
      <c r="E77" s="209" t="s">
        <v>172</v>
      </c>
      <c r="F77" s="208"/>
      <c r="G77" s="186"/>
      <c r="H77" s="186"/>
      <c r="I77" s="186"/>
      <c r="J77" s="186"/>
    </row>
    <row r="78" spans="1:10" ht="12.75" hidden="1">
      <c r="A78" s="207" t="s">
        <v>172</v>
      </c>
      <c r="B78" s="208" t="s">
        <v>207</v>
      </c>
      <c r="C78" s="209"/>
      <c r="D78" s="209">
        <f>566+41</f>
        <v>607</v>
      </c>
      <c r="E78" s="209"/>
      <c r="F78" s="208"/>
      <c r="G78" s="186"/>
      <c r="H78" s="186"/>
      <c r="I78" s="186"/>
      <c r="J78" s="186"/>
    </row>
    <row r="79" spans="1:10" ht="12.75" hidden="1">
      <c r="A79" s="207" t="s">
        <v>172</v>
      </c>
      <c r="B79" s="208" t="s">
        <v>208</v>
      </c>
      <c r="C79" s="209"/>
      <c r="D79" s="209">
        <v>9</v>
      </c>
      <c r="E79" s="209"/>
      <c r="F79" s="208"/>
      <c r="G79" s="186"/>
      <c r="H79" s="186"/>
      <c r="I79" s="186"/>
      <c r="J79" s="186"/>
    </row>
    <row r="80" spans="1:10" ht="12.75" hidden="1">
      <c r="A80" s="207" t="s">
        <v>172</v>
      </c>
      <c r="B80" s="208" t="s">
        <v>209</v>
      </c>
      <c r="C80" s="209"/>
      <c r="D80" s="209"/>
      <c r="E80" s="209"/>
      <c r="F80" s="208"/>
      <c r="G80" s="186"/>
      <c r="H80" s="186"/>
      <c r="I80" s="186"/>
      <c r="J80" s="186"/>
    </row>
    <row r="81" spans="1:10" ht="12.75" hidden="1">
      <c r="A81" s="207" t="s">
        <v>172</v>
      </c>
      <c r="B81" s="208" t="s">
        <v>210</v>
      </c>
      <c r="C81" s="209"/>
      <c r="D81" s="209"/>
      <c r="E81" s="209"/>
      <c r="F81" s="208"/>
      <c r="G81" s="186"/>
      <c r="H81" s="186"/>
      <c r="I81" s="186"/>
      <c r="J81" s="186"/>
    </row>
    <row r="82" spans="1:10" ht="12.75">
      <c r="A82" s="207"/>
      <c r="B82" s="208" t="s">
        <v>211</v>
      </c>
      <c r="C82" s="209">
        <v>100</v>
      </c>
      <c r="D82" s="209">
        <v>84</v>
      </c>
      <c r="E82" s="209">
        <f>D82-C82</f>
        <v>-16</v>
      </c>
      <c r="F82" s="208"/>
      <c r="G82" s="186"/>
      <c r="H82" s="186"/>
      <c r="I82" s="186"/>
      <c r="J82" s="186"/>
    </row>
    <row r="83" spans="1:10" ht="12.75">
      <c r="A83" s="207"/>
      <c r="B83" s="208"/>
      <c r="C83" s="209"/>
      <c r="D83" s="209"/>
      <c r="E83" s="209"/>
      <c r="F83" s="208"/>
      <c r="G83" s="186"/>
      <c r="H83" s="186"/>
      <c r="I83" s="186"/>
      <c r="J83" s="186"/>
    </row>
    <row r="84" spans="1:10" ht="12.75">
      <c r="A84" s="207"/>
      <c r="B84" s="208" t="s">
        <v>204</v>
      </c>
      <c r="C84" s="209">
        <v>800</v>
      </c>
      <c r="D84" s="209">
        <f>SUM(D78:D82)</f>
        <v>700</v>
      </c>
      <c r="E84" s="209">
        <f>D84-C84</f>
        <v>-100</v>
      </c>
      <c r="F84" s="208" t="s">
        <v>205</v>
      </c>
      <c r="G84" s="186"/>
      <c r="H84" s="186"/>
      <c r="I84" s="186"/>
      <c r="J84" s="186"/>
    </row>
    <row r="85" spans="1:10" ht="12.75">
      <c r="A85" s="207"/>
      <c r="B85" s="208"/>
      <c r="C85" s="209"/>
      <c r="D85" s="209"/>
      <c r="E85" s="209"/>
      <c r="F85" s="208"/>
      <c r="G85" s="186"/>
      <c r="H85" s="186"/>
      <c r="I85" s="186"/>
      <c r="J85" s="186"/>
    </row>
    <row r="86" spans="1:10" ht="12.75">
      <c r="A86" s="207">
        <v>321</v>
      </c>
      <c r="B86" s="226" t="s">
        <v>212</v>
      </c>
      <c r="C86" s="209" t="s">
        <v>172</v>
      </c>
      <c r="D86" s="209"/>
      <c r="E86" s="209" t="s">
        <v>172</v>
      </c>
      <c r="F86" s="208"/>
      <c r="G86" s="186"/>
      <c r="H86" s="186"/>
      <c r="I86" s="186"/>
      <c r="J86" s="186"/>
    </row>
    <row r="87" spans="1:10" ht="12.75" hidden="1">
      <c r="A87" s="207" t="s">
        <v>172</v>
      </c>
      <c r="B87" s="208" t="s">
        <v>213</v>
      </c>
      <c r="C87" s="209"/>
      <c r="D87" s="209">
        <f>949+59</f>
        <v>1008</v>
      </c>
      <c r="E87" s="209"/>
      <c r="F87" s="209" t="s">
        <v>214</v>
      </c>
      <c r="G87" s="186"/>
      <c r="H87" s="186"/>
      <c r="I87" s="186"/>
      <c r="J87" s="186"/>
    </row>
    <row r="88" spans="1:10" ht="12.75" hidden="1">
      <c r="A88" s="207" t="s">
        <v>172</v>
      </c>
      <c r="B88" s="208" t="s">
        <v>215</v>
      </c>
      <c r="C88" s="209"/>
      <c r="D88" s="209">
        <f>787+49</f>
        <v>836</v>
      </c>
      <c r="E88" s="209"/>
      <c r="F88" s="209"/>
      <c r="G88" s="186"/>
      <c r="H88" s="186"/>
      <c r="I88" s="186"/>
      <c r="J88" s="186"/>
    </row>
    <row r="89" spans="1:10" ht="12.75" hidden="1">
      <c r="A89" s="207" t="s">
        <v>172</v>
      </c>
      <c r="B89" s="208" t="s">
        <v>216</v>
      </c>
      <c r="C89" s="209"/>
      <c r="D89" s="209">
        <f>417+26</f>
        <v>443</v>
      </c>
      <c r="E89" s="209"/>
      <c r="F89" s="209"/>
      <c r="G89" s="186"/>
      <c r="H89" s="186"/>
      <c r="I89" s="186"/>
      <c r="J89" s="186"/>
    </row>
    <row r="90" spans="1:10" ht="12.75" hidden="1">
      <c r="A90" s="207" t="s">
        <v>172</v>
      </c>
      <c r="B90" s="208" t="s">
        <v>217</v>
      </c>
      <c r="C90" s="209"/>
      <c r="D90" s="209">
        <f>274+17</f>
        <v>291</v>
      </c>
      <c r="E90" s="209"/>
      <c r="F90" s="209"/>
      <c r="G90" s="186"/>
      <c r="H90" s="186"/>
      <c r="I90" s="186"/>
      <c r="J90" s="186"/>
    </row>
    <row r="91" spans="1:10" ht="25.5" hidden="1">
      <c r="A91" s="207" t="s">
        <v>172</v>
      </c>
      <c r="B91" s="208" t="s">
        <v>218</v>
      </c>
      <c r="C91" s="209"/>
      <c r="D91" s="209">
        <f>40+636</f>
        <v>676</v>
      </c>
      <c r="E91" s="209"/>
      <c r="F91" s="216" t="s">
        <v>219</v>
      </c>
      <c r="G91" s="186"/>
      <c r="H91" s="186"/>
      <c r="I91" s="186"/>
      <c r="J91" s="186"/>
    </row>
    <row r="92" spans="1:10" ht="12.75">
      <c r="A92" s="207"/>
      <c r="B92" s="208"/>
      <c r="C92" s="209"/>
      <c r="D92" s="209"/>
      <c r="E92" s="209"/>
      <c r="F92" s="216"/>
      <c r="G92" s="186"/>
      <c r="H92" s="186"/>
      <c r="I92" s="186"/>
      <c r="J92" s="186"/>
    </row>
    <row r="93" spans="1:10" ht="12.75">
      <c r="A93" s="207"/>
      <c r="B93" s="208" t="s">
        <v>204</v>
      </c>
      <c r="C93" s="209">
        <v>2728</v>
      </c>
      <c r="D93" s="209">
        <f>SUM(D87:D91)</f>
        <v>3254</v>
      </c>
      <c r="E93" s="209">
        <f>D93-C93</f>
        <v>526</v>
      </c>
      <c r="F93" s="209" t="s">
        <v>220</v>
      </c>
      <c r="G93" s="186"/>
      <c r="H93" s="186"/>
      <c r="I93" s="186"/>
      <c r="J93" s="186"/>
    </row>
    <row r="94" spans="1:10" ht="12.75">
      <c r="A94" s="207"/>
      <c r="B94" s="208"/>
      <c r="C94" s="209"/>
      <c r="D94" s="209"/>
      <c r="E94" s="209"/>
      <c r="F94" s="209"/>
      <c r="G94" s="186"/>
      <c r="H94" s="186"/>
      <c r="I94" s="186"/>
      <c r="J94" s="186"/>
    </row>
    <row r="95" spans="1:10" ht="12.75">
      <c r="A95" s="213">
        <v>323</v>
      </c>
      <c r="B95" s="214" t="s">
        <v>221</v>
      </c>
      <c r="C95" s="215">
        <v>1</v>
      </c>
      <c r="D95" s="215">
        <v>0</v>
      </c>
      <c r="E95" s="215">
        <f>D95-C95</f>
        <v>-1</v>
      </c>
      <c r="F95" s="215"/>
      <c r="G95" s="186"/>
      <c r="H95" s="186"/>
      <c r="I95" s="186"/>
      <c r="J95" s="186"/>
    </row>
    <row r="96" spans="1:10" ht="12.75">
      <c r="A96" s="207"/>
      <c r="B96" s="208"/>
      <c r="C96" s="209"/>
      <c r="D96" s="209"/>
      <c r="E96" s="209"/>
      <c r="F96" s="209"/>
      <c r="G96" s="186"/>
      <c r="H96" s="186"/>
      <c r="I96" s="186"/>
      <c r="J96" s="186"/>
    </row>
    <row r="97" spans="1:10" ht="12.75">
      <c r="A97" s="207">
        <v>324</v>
      </c>
      <c r="B97" s="208" t="s">
        <v>222</v>
      </c>
      <c r="C97" s="209">
        <v>85</v>
      </c>
      <c r="D97" s="209">
        <v>3</v>
      </c>
      <c r="E97" s="209">
        <f>D97-C97</f>
        <v>-82</v>
      </c>
      <c r="F97" s="208" t="s">
        <v>223</v>
      </c>
      <c r="G97" s="186"/>
      <c r="H97" s="186"/>
      <c r="I97" s="186"/>
      <c r="J97" s="186"/>
    </row>
    <row r="98" spans="1:10" ht="12.75">
      <c r="A98" s="207"/>
      <c r="B98" s="208"/>
      <c r="C98" s="209"/>
      <c r="D98" s="209"/>
      <c r="E98" s="209"/>
      <c r="F98" s="209"/>
      <c r="G98" s="186"/>
      <c r="H98" s="186"/>
      <c r="I98" s="186"/>
      <c r="J98" s="186"/>
    </row>
    <row r="99" spans="1:10" ht="12.75">
      <c r="A99" s="207"/>
      <c r="B99" s="208" t="s">
        <v>224</v>
      </c>
      <c r="C99" s="209">
        <v>0</v>
      </c>
      <c r="D99" s="209">
        <v>602</v>
      </c>
      <c r="E99" s="209">
        <f>D99-C99</f>
        <v>602</v>
      </c>
      <c r="F99" s="227" t="s">
        <v>225</v>
      </c>
      <c r="G99" s="186"/>
      <c r="H99" s="186"/>
      <c r="I99" s="186"/>
      <c r="J99" s="186"/>
    </row>
    <row r="100" spans="1:10" ht="12.75">
      <c r="A100" s="207"/>
      <c r="B100" s="208"/>
      <c r="C100" s="209"/>
      <c r="D100" s="209"/>
      <c r="E100" s="209"/>
      <c r="F100" s="227"/>
      <c r="G100" s="186"/>
      <c r="H100" s="186"/>
      <c r="I100" s="186"/>
      <c r="J100" s="186"/>
    </row>
    <row r="101" spans="1:10" ht="12.75">
      <c r="A101" s="207"/>
      <c r="B101" s="228" t="s">
        <v>226</v>
      </c>
      <c r="C101" s="209"/>
      <c r="D101" s="209"/>
      <c r="E101" s="209"/>
      <c r="F101" s="227"/>
      <c r="G101" s="186"/>
      <c r="H101" s="186"/>
      <c r="I101" s="186"/>
      <c r="J101" s="186"/>
    </row>
    <row r="102" spans="1:10" ht="12.75">
      <c r="A102" s="207">
        <v>326</v>
      </c>
      <c r="B102" s="208" t="s">
        <v>227</v>
      </c>
      <c r="C102" s="209">
        <v>126</v>
      </c>
      <c r="D102" s="209">
        <v>0</v>
      </c>
      <c r="E102" s="209">
        <f>D102-C102</f>
        <v>-126</v>
      </c>
      <c r="F102" s="227" t="s">
        <v>228</v>
      </c>
      <c r="G102" s="186"/>
      <c r="H102" s="186"/>
      <c r="I102" s="186"/>
      <c r="J102" s="186"/>
    </row>
    <row r="103" spans="1:10" ht="12.75">
      <c r="A103" s="207"/>
      <c r="B103" s="208"/>
      <c r="C103" s="209"/>
      <c r="D103" s="209"/>
      <c r="E103" s="209"/>
      <c r="F103" s="227"/>
      <c r="G103" s="186"/>
      <c r="H103" s="186"/>
      <c r="I103" s="186"/>
      <c r="J103" s="186"/>
    </row>
    <row r="104" spans="1:10" ht="12.75">
      <c r="A104" s="207"/>
      <c r="B104" s="229" t="s">
        <v>229</v>
      </c>
      <c r="C104" s="209"/>
      <c r="D104" s="209"/>
      <c r="E104" s="209"/>
      <c r="F104" s="227"/>
      <c r="G104" s="186"/>
      <c r="H104" s="186"/>
      <c r="I104" s="186"/>
      <c r="J104" s="186"/>
    </row>
    <row r="105" spans="1:10" ht="12.75">
      <c r="A105" s="207">
        <v>328</v>
      </c>
      <c r="B105" s="208" t="s">
        <v>230</v>
      </c>
      <c r="C105" s="209">
        <v>20</v>
      </c>
      <c r="D105" s="209">
        <v>17</v>
      </c>
      <c r="E105" s="209">
        <f>D105-C105</f>
        <v>-3</v>
      </c>
      <c r="F105" s="227"/>
      <c r="G105" s="186"/>
      <c r="H105" s="186"/>
      <c r="I105" s="186"/>
      <c r="J105" s="186"/>
    </row>
    <row r="106" spans="1:10" ht="12.75">
      <c r="A106" s="207">
        <v>329</v>
      </c>
      <c r="B106" s="208" t="s">
        <v>231</v>
      </c>
      <c r="C106" s="209">
        <v>22</v>
      </c>
      <c r="D106" s="209">
        <v>16</v>
      </c>
      <c r="E106" s="209">
        <f>D106-C106</f>
        <v>-6</v>
      </c>
      <c r="F106" s="227"/>
      <c r="G106" s="186"/>
      <c r="H106" s="186"/>
      <c r="I106" s="186"/>
      <c r="J106" s="186"/>
    </row>
    <row r="107" spans="1:10" ht="12.75">
      <c r="A107" s="207"/>
      <c r="B107" s="208"/>
      <c r="C107" s="209"/>
      <c r="D107" s="209"/>
      <c r="E107" s="209"/>
      <c r="F107" s="227"/>
      <c r="G107" s="186"/>
      <c r="H107" s="186"/>
      <c r="I107" s="186"/>
      <c r="J107" s="186"/>
    </row>
    <row r="108" spans="1:10" ht="12.75">
      <c r="A108" s="217"/>
      <c r="B108" s="218" t="s">
        <v>232</v>
      </c>
      <c r="C108" s="230">
        <f>C106+C105+C102+C99+C97+C95+C93+C84+C75+C65+C44+C82</f>
        <v>17867</v>
      </c>
      <c r="D108" s="230">
        <f>D106+D105+D102+D99+D97+D95+D93+D84+D75+D65+D44+D82</f>
        <v>18817</v>
      </c>
      <c r="E108" s="230">
        <f>E106+E105+E102+E99+E97+E95+E93+E84+E75+E65+E44+E82</f>
        <v>950</v>
      </c>
      <c r="F108" s="231" t="s">
        <v>172</v>
      </c>
      <c r="G108" s="186"/>
      <c r="H108" s="186"/>
      <c r="I108" s="186"/>
      <c r="J108" s="186"/>
    </row>
    <row r="109" spans="1:10" s="189" customFormat="1" ht="13.5" thickBot="1">
      <c r="A109" s="232"/>
      <c r="B109" s="233" t="s">
        <v>233</v>
      </c>
      <c r="C109" s="234">
        <f>+C108+C40</f>
        <v>31120</v>
      </c>
      <c r="D109" s="234">
        <f>+D108+D40</f>
        <v>28072</v>
      </c>
      <c r="E109" s="234">
        <f>+E108+E40</f>
        <v>-3048</v>
      </c>
      <c r="F109" s="233" t="s">
        <v>172</v>
      </c>
      <c r="G109" s="188"/>
      <c r="H109" s="188"/>
      <c r="I109" s="188"/>
      <c r="J109" s="188"/>
    </row>
    <row r="110" spans="2:10" ht="13.5" thickTop="1">
      <c r="B110" s="235"/>
      <c r="C110" s="235"/>
      <c r="D110" s="235"/>
      <c r="E110" s="235"/>
      <c r="F110" s="235"/>
      <c r="G110" s="186"/>
      <c r="H110" s="186"/>
      <c r="I110" s="186"/>
      <c r="J110" s="186"/>
    </row>
    <row r="111" spans="1:10" ht="12.75">
      <c r="A111" s="190" t="s">
        <v>172</v>
      </c>
      <c r="G111" s="186"/>
      <c r="H111" s="186"/>
      <c r="I111" s="186"/>
      <c r="J111" s="186"/>
    </row>
    <row r="112" spans="7:10" ht="12.75">
      <c r="G112" s="186"/>
      <c r="H112" s="186"/>
      <c r="I112" s="186"/>
      <c r="J112" s="186"/>
    </row>
    <row r="113" spans="7:10" ht="12.75">
      <c r="G113" s="186"/>
      <c r="H113" s="186"/>
      <c r="I113" s="186"/>
      <c r="J113" s="186"/>
    </row>
    <row r="114" spans="7:10" ht="12.75">
      <c r="G114" s="186"/>
      <c r="H114" s="186"/>
      <c r="I114" s="186"/>
      <c r="J114" s="186"/>
    </row>
    <row r="115" spans="2:10" ht="12.75">
      <c r="B115" s="180" t="s">
        <v>172</v>
      </c>
      <c r="D115" s="181" t="s">
        <v>172</v>
      </c>
      <c r="G115" s="186"/>
      <c r="H115" s="186"/>
      <c r="I115" s="186"/>
      <c r="J115" s="186"/>
    </row>
    <row r="116" spans="4:10" ht="12.75">
      <c r="D116" s="181" t="s">
        <v>172</v>
      </c>
      <c r="G116" s="186"/>
      <c r="H116" s="186"/>
      <c r="I116" s="186"/>
      <c r="J116" s="186"/>
    </row>
    <row r="117" spans="7:10" ht="12.75">
      <c r="G117" s="186"/>
      <c r="H117" s="186"/>
      <c r="I117" s="186"/>
      <c r="J117" s="186"/>
    </row>
    <row r="118" spans="4:10" ht="12.75">
      <c r="D118" s="181" t="s">
        <v>172</v>
      </c>
      <c r="G118" s="186"/>
      <c r="H118" s="186"/>
      <c r="I118" s="186"/>
      <c r="J118" s="186"/>
    </row>
    <row r="119" spans="4:10" ht="12.75">
      <c r="D119" s="181" t="s">
        <v>172</v>
      </c>
      <c r="G119" s="186"/>
      <c r="H119" s="186"/>
      <c r="I119" s="186"/>
      <c r="J119" s="186"/>
    </row>
    <row r="120" spans="7:10" ht="12.75">
      <c r="G120" s="186"/>
      <c r="H120" s="186"/>
      <c r="I120" s="186"/>
      <c r="J120" s="186"/>
    </row>
    <row r="121" spans="7:10" ht="12.75">
      <c r="G121" s="186"/>
      <c r="H121" s="186"/>
      <c r="I121" s="186"/>
      <c r="J121" s="186"/>
    </row>
    <row r="122" spans="7:10" ht="12.75">
      <c r="G122" s="186"/>
      <c r="H122" s="186"/>
      <c r="I122" s="186"/>
      <c r="J122" s="186"/>
    </row>
    <row r="123" spans="7:10" ht="12.75">
      <c r="G123" s="186"/>
      <c r="H123" s="186"/>
      <c r="I123" s="186"/>
      <c r="J123" s="186"/>
    </row>
    <row r="124" spans="7:10" ht="12.75">
      <c r="G124" s="186"/>
      <c r="H124" s="186"/>
      <c r="I124" s="186"/>
      <c r="J124" s="186"/>
    </row>
    <row r="125" spans="7:10" ht="12.75">
      <c r="G125" s="186"/>
      <c r="H125" s="186"/>
      <c r="I125" s="186"/>
      <c r="J125" s="186"/>
    </row>
    <row r="126" spans="7:10" ht="12.75">
      <c r="G126" s="186"/>
      <c r="H126" s="186"/>
      <c r="I126" s="186"/>
      <c r="J126" s="186"/>
    </row>
    <row r="127" spans="7:10" ht="12.75">
      <c r="G127" s="186"/>
      <c r="H127" s="186"/>
      <c r="I127" s="186"/>
      <c r="J127" s="186"/>
    </row>
    <row r="128" spans="7:10" ht="12.75">
      <c r="G128" s="186"/>
      <c r="H128" s="186"/>
      <c r="I128" s="186"/>
      <c r="J128" s="186"/>
    </row>
    <row r="129" spans="7:10" ht="12.75">
      <c r="G129" s="186"/>
      <c r="H129" s="186"/>
      <c r="I129" s="186"/>
      <c r="J129" s="186"/>
    </row>
  </sheetData>
  <mergeCells count="1">
    <mergeCell ref="A3:B3"/>
  </mergeCells>
  <printOptions/>
  <pageMargins left="0.7480314960629921" right="0.7480314960629921" top="0.984251968503937" bottom="0.984251968503937" header="0.5118110236220472" footer="0.5118110236220472"/>
  <pageSetup firstPageNumber="27" useFirstPageNumber="1" horizontalDpi="600" verticalDpi="600" orientation="landscape" paperSize="9" scale="99" r:id="rId1"/>
  <headerFooter alignWithMargins="0">
    <oddHeader>&amp;CCG17 - page &amp;P</oddHeader>
    <oddFooter>&amp;L&amp;8&amp;F</oddFooter>
  </headerFooter>
  <rowBreaks count="2" manualBreakCount="2">
    <brk id="33" max="5" man="1"/>
    <brk id="95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D1">
      <selection activeCell="F5" sqref="F5"/>
    </sheetView>
  </sheetViews>
  <sheetFormatPr defaultColWidth="9.140625" defaultRowHeight="12.75"/>
  <cols>
    <col min="1" max="1" width="6.00390625" style="77" customWidth="1"/>
    <col min="2" max="2" width="36.7109375" style="33" customWidth="1"/>
    <col min="3" max="5" width="10.7109375" style="29" customWidth="1"/>
    <col min="6" max="6" width="51.140625" style="29" customWidth="1"/>
    <col min="7" max="16384" width="9.140625" style="29" customWidth="1"/>
  </cols>
  <sheetData>
    <row r="1" spans="1:6" ht="12.75">
      <c r="A1" s="116" t="s">
        <v>254</v>
      </c>
      <c r="F1" s="178" t="s">
        <v>290</v>
      </c>
    </row>
    <row r="2" spans="1:6" ht="12.75">
      <c r="A2" s="68"/>
      <c r="F2" s="67"/>
    </row>
    <row r="3" spans="1:6" ht="12.75">
      <c r="A3" s="242" t="s">
        <v>22</v>
      </c>
      <c r="B3" s="243"/>
      <c r="F3" s="67"/>
    </row>
    <row r="5" spans="1:6" ht="12.75">
      <c r="A5" s="117" t="s">
        <v>26</v>
      </c>
      <c r="B5" s="142" t="s">
        <v>27</v>
      </c>
      <c r="C5" s="143" t="s">
        <v>143</v>
      </c>
      <c r="D5" s="120" t="s">
        <v>29</v>
      </c>
      <c r="E5" s="120" t="s">
        <v>3</v>
      </c>
      <c r="F5" s="144" t="s">
        <v>30</v>
      </c>
    </row>
    <row r="6" spans="1:6" ht="12.75">
      <c r="A6" s="121"/>
      <c r="B6" s="145"/>
      <c r="C6" s="146" t="s">
        <v>144</v>
      </c>
      <c r="D6" s="124"/>
      <c r="E6" s="121"/>
      <c r="F6" s="147"/>
    </row>
    <row r="7" spans="1:6" s="73" customFormat="1" ht="12.75">
      <c r="A7" s="70"/>
      <c r="B7" s="74"/>
      <c r="C7" s="71" t="s">
        <v>4</v>
      </c>
      <c r="D7" s="71" t="s">
        <v>4</v>
      </c>
      <c r="E7" s="71" t="s">
        <v>4</v>
      </c>
      <c r="F7" s="72"/>
    </row>
    <row r="8" spans="1:6" s="73" customFormat="1" ht="12.75">
      <c r="A8" s="70"/>
      <c r="B8" s="140" t="s">
        <v>255</v>
      </c>
      <c r="C8" s="71"/>
      <c r="D8" s="71"/>
      <c r="E8" s="71"/>
      <c r="F8" s="72"/>
    </row>
    <row r="9" spans="1:6" ht="12.75">
      <c r="A9" s="25"/>
      <c r="B9" s="26"/>
      <c r="C9" s="27"/>
      <c r="D9" s="27"/>
      <c r="E9" s="27"/>
      <c r="F9" s="79"/>
    </row>
    <row r="10" spans="1:6" ht="12.75">
      <c r="A10" s="25"/>
      <c r="B10" s="26"/>
      <c r="C10" s="27"/>
      <c r="D10" s="27"/>
      <c r="E10" s="27"/>
      <c r="F10" s="79"/>
    </row>
    <row r="11" spans="1:6" ht="12.75">
      <c r="A11" s="25"/>
      <c r="B11" s="26"/>
      <c r="C11" s="27"/>
      <c r="D11" s="27"/>
      <c r="E11" s="27"/>
      <c r="F11" s="79"/>
    </row>
    <row r="12" spans="1:6" ht="12.75">
      <c r="A12" s="25">
        <v>703</v>
      </c>
      <c r="B12" s="30" t="s">
        <v>256</v>
      </c>
      <c r="C12" s="27">
        <v>45</v>
      </c>
      <c r="D12" s="27">
        <v>0</v>
      </c>
      <c r="E12" s="27">
        <f>D12-C12</f>
        <v>-45</v>
      </c>
      <c r="F12" s="79" t="s">
        <v>88</v>
      </c>
    </row>
    <row r="13" spans="1:6" ht="12.75">
      <c r="A13" s="25"/>
      <c r="B13" s="26"/>
      <c r="C13" s="27"/>
      <c r="D13" s="27"/>
      <c r="E13" s="27"/>
      <c r="F13" s="79"/>
    </row>
    <row r="14" spans="1:6" ht="12.75">
      <c r="A14" s="31">
        <v>706</v>
      </c>
      <c r="B14" s="26" t="s">
        <v>79</v>
      </c>
      <c r="C14" s="27">
        <v>101</v>
      </c>
      <c r="D14" s="27">
        <v>58</v>
      </c>
      <c r="E14" s="27">
        <f>D14-C14</f>
        <v>-43</v>
      </c>
      <c r="F14" s="79" t="s">
        <v>88</v>
      </c>
    </row>
    <row r="15" spans="1:6" ht="12.75">
      <c r="A15" s="25"/>
      <c r="B15" s="26"/>
      <c r="C15" s="27"/>
      <c r="D15" s="27"/>
      <c r="E15" s="27"/>
      <c r="F15" s="79"/>
    </row>
    <row r="16" spans="1:6" s="33" customFormat="1" ht="12.75">
      <c r="A16" s="32"/>
      <c r="B16" s="26"/>
      <c r="C16" s="27"/>
      <c r="D16" s="27"/>
      <c r="E16" s="27"/>
      <c r="F16" s="28"/>
    </row>
    <row r="17" spans="1:6" ht="12.75">
      <c r="A17" s="25"/>
      <c r="B17" s="26"/>
      <c r="C17" s="27"/>
      <c r="D17" s="27"/>
      <c r="E17" s="27"/>
      <c r="F17" s="79"/>
    </row>
    <row r="18" spans="1:6" ht="12.75">
      <c r="A18" s="25"/>
      <c r="B18" s="26"/>
      <c r="C18" s="27"/>
      <c r="D18" s="27"/>
      <c r="E18" s="27"/>
      <c r="F18" s="79"/>
    </row>
    <row r="19" spans="1:6" ht="12.75">
      <c r="A19" s="25"/>
      <c r="B19" s="26"/>
      <c r="C19" s="27"/>
      <c r="D19" s="27"/>
      <c r="E19" s="27"/>
      <c r="F19" s="79"/>
    </row>
    <row r="20" spans="1:6" ht="12.75">
      <c r="A20" s="25"/>
      <c r="B20" s="26"/>
      <c r="C20" s="27"/>
      <c r="D20" s="27"/>
      <c r="E20" s="27"/>
      <c r="F20" s="79"/>
    </row>
    <row r="21" spans="1:6" ht="12.75">
      <c r="A21" s="25"/>
      <c r="B21" s="26"/>
      <c r="C21" s="27"/>
      <c r="D21" s="27"/>
      <c r="E21" s="27"/>
      <c r="F21" s="79"/>
    </row>
    <row r="22" spans="1:6" ht="12.75">
      <c r="A22" s="25"/>
      <c r="B22" s="26"/>
      <c r="C22" s="27"/>
      <c r="D22" s="27"/>
      <c r="E22" s="27"/>
      <c r="F22" s="79"/>
    </row>
    <row r="23" spans="1:6" ht="12.75">
      <c r="A23" s="25"/>
      <c r="B23" s="26"/>
      <c r="C23" s="27"/>
      <c r="D23" s="27"/>
      <c r="E23" s="27"/>
      <c r="F23" s="79"/>
    </row>
    <row r="24" spans="1:6" ht="12.75">
      <c r="A24" s="25"/>
      <c r="B24" s="26"/>
      <c r="C24" s="27"/>
      <c r="D24" s="27"/>
      <c r="E24" s="27"/>
      <c r="F24" s="79"/>
    </row>
    <row r="25" spans="1:6" ht="12.75">
      <c r="A25" s="25"/>
      <c r="B25" s="26"/>
      <c r="C25" s="27"/>
      <c r="D25" s="27"/>
      <c r="E25" s="27"/>
      <c r="F25" s="79"/>
    </row>
    <row r="26" spans="1:6" ht="12.75">
      <c r="A26" s="25"/>
      <c r="B26" s="141"/>
      <c r="C26" s="27"/>
      <c r="D26" s="27"/>
      <c r="E26" s="27"/>
      <c r="F26" s="79"/>
    </row>
    <row r="27" spans="1:6" ht="12.75">
      <c r="A27" s="25"/>
      <c r="B27" s="26"/>
      <c r="C27" s="27"/>
      <c r="D27" s="27"/>
      <c r="E27" s="27"/>
      <c r="F27" s="79"/>
    </row>
    <row r="28" spans="1:6" ht="12.75">
      <c r="A28" s="25"/>
      <c r="B28" s="26"/>
      <c r="C28" s="27"/>
      <c r="D28" s="27"/>
      <c r="E28" s="27"/>
      <c r="F28" s="79"/>
    </row>
    <row r="29" spans="1:6" ht="12.75">
      <c r="A29" s="25"/>
      <c r="B29" s="26"/>
      <c r="C29" s="27"/>
      <c r="D29" s="27"/>
      <c r="E29" s="27"/>
      <c r="F29" s="79"/>
    </row>
    <row r="30" spans="1:6" ht="12.75">
      <c r="A30" s="25"/>
      <c r="B30" s="26"/>
      <c r="C30" s="27"/>
      <c r="D30" s="27"/>
      <c r="E30" s="27"/>
      <c r="F30" s="79"/>
    </row>
    <row r="31" spans="1:6" ht="12.75">
      <c r="A31" s="25"/>
      <c r="B31" s="26"/>
      <c r="C31" s="27"/>
      <c r="D31" s="27"/>
      <c r="E31" s="27"/>
      <c r="F31" s="79"/>
    </row>
    <row r="32" spans="1:6" ht="12.75">
      <c r="A32" s="25"/>
      <c r="B32" s="26"/>
      <c r="C32" s="27"/>
      <c r="D32" s="27"/>
      <c r="E32" s="27"/>
      <c r="F32" s="79"/>
    </row>
    <row r="33" spans="1:6" s="152" customFormat="1" ht="12.75">
      <c r="A33" s="148"/>
      <c r="B33" s="149" t="s">
        <v>98</v>
      </c>
      <c r="C33" s="150">
        <f>SUM(C9:C32)</f>
        <v>146</v>
      </c>
      <c r="D33" s="150">
        <f>SUM(D9:D32)</f>
        <v>58</v>
      </c>
      <c r="E33" s="150">
        <f>SUM(E9:E32)</f>
        <v>-88</v>
      </c>
      <c r="F33" s="151"/>
    </row>
  </sheetData>
  <mergeCells count="1">
    <mergeCell ref="A3:B3"/>
  </mergeCells>
  <printOptions/>
  <pageMargins left="0.984251968503937" right="0.984251968503937" top="0.984251968503937" bottom="0.984251968503937" header="0.5118110236220472" footer="0.5118110236220472"/>
  <pageSetup firstPageNumber="30" useFirstPageNumber="1" fitToHeight="2" horizontalDpi="600" verticalDpi="600" orientation="landscape" paperSize="9" r:id="rId1"/>
  <headerFooter alignWithMargins="0">
    <oddHeader>&amp;CCG17 - page &amp;P&amp;R
</oddHeader>
    <oddFooter>&amp;L&amp;8&amp;F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4"/>
  <sheetViews>
    <sheetView tabSelected="1" workbookViewId="0" topLeftCell="A30">
      <selection activeCell="F6" sqref="F6"/>
    </sheetView>
  </sheetViews>
  <sheetFormatPr defaultColWidth="9.140625" defaultRowHeight="12.75"/>
  <cols>
    <col min="1" max="1" width="6.00390625" style="77" customWidth="1"/>
    <col min="2" max="2" width="36.7109375" style="33" customWidth="1"/>
    <col min="3" max="5" width="10.7109375" style="29" customWidth="1"/>
    <col min="6" max="6" width="49.140625" style="80" customWidth="1"/>
    <col min="7" max="16384" width="9.140625" style="29" customWidth="1"/>
  </cols>
  <sheetData>
    <row r="1" spans="1:6" ht="12.75">
      <c r="A1" s="116" t="s">
        <v>253</v>
      </c>
      <c r="F1" s="179" t="s">
        <v>290</v>
      </c>
    </row>
    <row r="2" spans="1:6" ht="12.75">
      <c r="A2" s="68"/>
      <c r="F2" s="164"/>
    </row>
    <row r="3" spans="1:6" ht="12.75">
      <c r="A3" s="238" t="s">
        <v>22</v>
      </c>
      <c r="B3" s="239"/>
      <c r="F3" s="164"/>
    </row>
    <row r="4" ht="12.75">
      <c r="F4" s="133"/>
    </row>
    <row r="5" spans="1:6" ht="12.75">
      <c r="A5" s="117" t="s">
        <v>26</v>
      </c>
      <c r="B5" s="118" t="s">
        <v>27</v>
      </c>
      <c r="C5" s="119" t="s">
        <v>143</v>
      </c>
      <c r="D5" s="120" t="s">
        <v>29</v>
      </c>
      <c r="E5" s="120" t="s">
        <v>3</v>
      </c>
      <c r="F5" s="165" t="s">
        <v>30</v>
      </c>
    </row>
    <row r="6" spans="1:6" ht="12.75">
      <c r="A6" s="121"/>
      <c r="B6" s="122"/>
      <c r="C6" s="123" t="s">
        <v>144</v>
      </c>
      <c r="D6" s="124"/>
      <c r="E6" s="121"/>
      <c r="F6" s="123"/>
    </row>
    <row r="7" spans="1:6" s="73" customFormat="1" ht="12.75">
      <c r="A7" s="70"/>
      <c r="B7" s="81"/>
      <c r="C7" s="82" t="s">
        <v>4</v>
      </c>
      <c r="D7" s="71" t="s">
        <v>4</v>
      </c>
      <c r="E7" s="71" t="s">
        <v>4</v>
      </c>
      <c r="F7" s="169"/>
    </row>
    <row r="8" spans="1:6" ht="12.75">
      <c r="A8" s="25"/>
      <c r="B8" s="125" t="s">
        <v>235</v>
      </c>
      <c r="C8" s="83"/>
      <c r="D8" s="27"/>
      <c r="E8" s="27"/>
      <c r="F8" s="79"/>
    </row>
    <row r="9" spans="1:6" ht="12.75">
      <c r="A9" s="25">
        <v>603</v>
      </c>
      <c r="B9" s="84" t="s">
        <v>236</v>
      </c>
      <c r="C9" s="83">
        <v>2038</v>
      </c>
      <c r="D9" s="27">
        <v>1627</v>
      </c>
      <c r="E9" s="27">
        <f>D9-C9</f>
        <v>-411</v>
      </c>
      <c r="F9" s="83" t="s">
        <v>279</v>
      </c>
    </row>
    <row r="10" spans="1:6" ht="12.75">
      <c r="A10" s="25"/>
      <c r="B10" s="84"/>
      <c r="C10" s="83"/>
      <c r="D10" s="27"/>
      <c r="E10" s="27"/>
      <c r="F10" s="83"/>
    </row>
    <row r="11" spans="1:6" ht="12.75">
      <c r="A11" s="25">
        <v>616</v>
      </c>
      <c r="B11" s="84" t="s">
        <v>237</v>
      </c>
      <c r="C11" s="83">
        <f>1000+200</f>
        <v>1200</v>
      </c>
      <c r="D11" s="27">
        <v>1151</v>
      </c>
      <c r="E11" s="27">
        <f>D11-C11</f>
        <v>-49</v>
      </c>
      <c r="F11" s="79"/>
    </row>
    <row r="12" spans="1:6" ht="12.75">
      <c r="A12" s="25"/>
      <c r="B12" s="84"/>
      <c r="C12" s="85">
        <f>SUM(C9:C11)</f>
        <v>3238</v>
      </c>
      <c r="D12" s="86">
        <f>SUM(D9:D11)</f>
        <v>2778</v>
      </c>
      <c r="E12" s="86">
        <f>SUM(E9:E11)</f>
        <v>-460</v>
      </c>
      <c r="F12" s="79"/>
    </row>
    <row r="13" spans="1:6" ht="12.75">
      <c r="A13" s="25"/>
      <c r="B13" s="125" t="s">
        <v>8</v>
      </c>
      <c r="C13" s="83"/>
      <c r="D13" s="27"/>
      <c r="E13" s="27"/>
      <c r="F13" s="79"/>
    </row>
    <row r="14" spans="1:6" ht="12.75">
      <c r="A14" s="25">
        <v>601</v>
      </c>
      <c r="B14" s="84" t="s">
        <v>238</v>
      </c>
      <c r="C14" s="83">
        <v>214</v>
      </c>
      <c r="D14" s="27">
        <v>57</v>
      </c>
      <c r="E14" s="27">
        <f>D14-C14</f>
        <v>-157</v>
      </c>
      <c r="F14" s="170"/>
    </row>
    <row r="15" spans="1:6" ht="12.75">
      <c r="A15" s="25"/>
      <c r="B15" s="84"/>
      <c r="C15" s="83"/>
      <c r="D15" s="27"/>
      <c r="E15" s="27"/>
      <c r="F15" s="79"/>
    </row>
    <row r="16" spans="1:6" ht="12.75">
      <c r="A16" s="25">
        <v>602</v>
      </c>
      <c r="B16" s="84" t="s">
        <v>239</v>
      </c>
      <c r="C16" s="83">
        <v>0</v>
      </c>
      <c r="D16" s="27">
        <v>237</v>
      </c>
      <c r="E16" s="27">
        <f>D16-C16</f>
        <v>237</v>
      </c>
      <c r="F16" s="170"/>
    </row>
    <row r="17" spans="1:6" ht="12.75">
      <c r="A17" s="25"/>
      <c r="B17" s="84"/>
      <c r="C17" s="83"/>
      <c r="D17" s="27"/>
      <c r="E17" s="27"/>
      <c r="F17" s="79"/>
    </row>
    <row r="18" spans="1:6" s="33" customFormat="1" ht="12.75">
      <c r="A18" s="25">
        <v>604</v>
      </c>
      <c r="B18" s="84" t="s">
        <v>240</v>
      </c>
      <c r="C18" s="83">
        <v>16</v>
      </c>
      <c r="D18" s="27">
        <v>30</v>
      </c>
      <c r="E18" s="27">
        <f>D18-C18</f>
        <v>14</v>
      </c>
      <c r="F18" s="79" t="s">
        <v>280</v>
      </c>
    </row>
    <row r="19" spans="1:6" ht="12.75">
      <c r="A19" s="25"/>
      <c r="B19" s="84"/>
      <c r="C19" s="83"/>
      <c r="D19" s="27"/>
      <c r="E19" s="27"/>
      <c r="F19" s="79"/>
    </row>
    <row r="20" spans="1:6" ht="12.75">
      <c r="A20" s="25">
        <v>606</v>
      </c>
      <c r="B20" s="84" t="s">
        <v>241</v>
      </c>
      <c r="C20" s="83">
        <v>168</v>
      </c>
      <c r="D20" s="27">
        <v>136</v>
      </c>
      <c r="E20" s="27">
        <f>D20-C20</f>
        <v>-32</v>
      </c>
      <c r="F20" s="79" t="s">
        <v>281</v>
      </c>
    </row>
    <row r="21" spans="1:6" ht="12.75">
      <c r="A21" s="25"/>
      <c r="B21" s="84"/>
      <c r="C21" s="83"/>
      <c r="D21" s="27"/>
      <c r="E21" s="27"/>
      <c r="F21" s="79"/>
    </row>
    <row r="22" spans="1:6" ht="12.75">
      <c r="A22" s="25">
        <v>605</v>
      </c>
      <c r="B22" s="87" t="s">
        <v>242</v>
      </c>
      <c r="C22" s="83">
        <v>45</v>
      </c>
      <c r="D22" s="27">
        <v>1</v>
      </c>
      <c r="E22" s="27">
        <f>D22-C22</f>
        <v>-44</v>
      </c>
      <c r="F22" s="79" t="s">
        <v>281</v>
      </c>
    </row>
    <row r="23" spans="1:6" ht="12.75">
      <c r="A23" s="25"/>
      <c r="B23" s="87"/>
      <c r="C23" s="83"/>
      <c r="D23" s="27"/>
      <c r="E23" s="27"/>
      <c r="F23" s="79"/>
    </row>
    <row r="24" spans="1:6" ht="12.75">
      <c r="A24" s="25">
        <v>607</v>
      </c>
      <c r="B24" s="84" t="s">
        <v>243</v>
      </c>
      <c r="C24" s="83">
        <v>66</v>
      </c>
      <c r="D24" s="27">
        <v>36</v>
      </c>
      <c r="E24" s="27">
        <f>D24-C24</f>
        <v>-30</v>
      </c>
      <c r="F24" s="79" t="s">
        <v>281</v>
      </c>
    </row>
    <row r="25" spans="1:6" ht="12.75">
      <c r="A25" s="25"/>
      <c r="B25" s="84"/>
      <c r="C25" s="83"/>
      <c r="D25" s="27"/>
      <c r="E25" s="27"/>
      <c r="F25" s="79"/>
    </row>
    <row r="26" spans="1:6" ht="12.75">
      <c r="A26" s="31">
        <v>608</v>
      </c>
      <c r="B26" s="84" t="s">
        <v>79</v>
      </c>
      <c r="C26" s="83">
        <v>129</v>
      </c>
      <c r="D26" s="27">
        <v>99</v>
      </c>
      <c r="E26" s="27">
        <f>D26-C26</f>
        <v>-30</v>
      </c>
      <c r="F26" s="79" t="s">
        <v>281</v>
      </c>
    </row>
    <row r="27" spans="1:6" ht="12.75">
      <c r="A27" s="75"/>
      <c r="B27" s="84"/>
      <c r="C27" s="83"/>
      <c r="D27" s="27"/>
      <c r="E27" s="27"/>
      <c r="F27" s="79"/>
    </row>
    <row r="28" spans="1:6" ht="12.75">
      <c r="A28" s="25">
        <v>609</v>
      </c>
      <c r="B28" s="84" t="s">
        <v>244</v>
      </c>
      <c r="C28" s="83">
        <v>6</v>
      </c>
      <c r="D28" s="27">
        <v>0</v>
      </c>
      <c r="E28" s="27">
        <f>D28-C28</f>
        <v>-6</v>
      </c>
      <c r="F28" s="79"/>
    </row>
    <row r="29" spans="1:6" ht="12.75">
      <c r="A29" s="25"/>
      <c r="B29" s="84"/>
      <c r="C29" s="83"/>
      <c r="D29" s="27"/>
      <c r="E29" s="27"/>
      <c r="F29" s="79"/>
    </row>
    <row r="30" spans="1:6" ht="12.75">
      <c r="A30" s="31">
        <v>610</v>
      </c>
      <c r="B30" s="87" t="s">
        <v>245</v>
      </c>
      <c r="C30" s="83">
        <v>17</v>
      </c>
      <c r="D30" s="27">
        <v>16</v>
      </c>
      <c r="E30" s="27">
        <f>D30-C30</f>
        <v>-1</v>
      </c>
      <c r="F30" s="79"/>
    </row>
    <row r="31" spans="1:6" ht="12.75">
      <c r="A31" s="31"/>
      <c r="B31" s="87"/>
      <c r="C31" s="83"/>
      <c r="D31" s="27"/>
      <c r="E31" s="27"/>
      <c r="F31" s="79"/>
    </row>
    <row r="32" spans="1:6" ht="12.75">
      <c r="A32" s="32">
        <v>611</v>
      </c>
      <c r="B32" s="84" t="s">
        <v>246</v>
      </c>
      <c r="C32" s="83">
        <v>67</v>
      </c>
      <c r="D32" s="27">
        <v>70</v>
      </c>
      <c r="E32" s="27">
        <f>D32-C32</f>
        <v>3</v>
      </c>
      <c r="F32" s="79"/>
    </row>
    <row r="33" spans="1:6" ht="12.75">
      <c r="A33" s="32"/>
      <c r="B33" s="84"/>
      <c r="C33" s="83"/>
      <c r="D33" s="27"/>
      <c r="E33" s="27"/>
      <c r="F33" s="79"/>
    </row>
    <row r="34" spans="1:6" ht="12.75">
      <c r="A34" s="25">
        <v>612</v>
      </c>
      <c r="B34" s="84" t="s">
        <v>247</v>
      </c>
      <c r="C34" s="83">
        <v>50</v>
      </c>
      <c r="D34" s="27">
        <v>50</v>
      </c>
      <c r="E34" s="27">
        <f>D34-C34</f>
        <v>0</v>
      </c>
      <c r="F34" s="79"/>
    </row>
    <row r="35" spans="1:6" ht="12.75">
      <c r="A35" s="25"/>
      <c r="B35" s="84"/>
      <c r="C35" s="83"/>
      <c r="D35" s="27"/>
      <c r="E35" s="27"/>
      <c r="F35" s="79"/>
    </row>
    <row r="36" spans="1:6" s="76" customFormat="1" ht="12.75">
      <c r="A36" s="88">
        <v>613</v>
      </c>
      <c r="B36" s="89" t="s">
        <v>248</v>
      </c>
      <c r="C36" s="83">
        <v>300</v>
      </c>
      <c r="D36" s="27">
        <v>300</v>
      </c>
      <c r="E36" s="27">
        <f>D36-C36</f>
        <v>0</v>
      </c>
      <c r="F36" s="79"/>
    </row>
    <row r="37" spans="1:6" ht="12.75">
      <c r="A37" s="25"/>
      <c r="B37" s="84"/>
      <c r="C37" s="83"/>
      <c r="D37" s="27"/>
      <c r="E37" s="27"/>
      <c r="F37" s="79"/>
    </row>
    <row r="38" spans="1:6" ht="12.75">
      <c r="A38" s="88">
        <v>614</v>
      </c>
      <c r="B38" s="89" t="s">
        <v>249</v>
      </c>
      <c r="C38" s="83">
        <v>150</v>
      </c>
      <c r="D38" s="27">
        <v>0</v>
      </c>
      <c r="E38" s="27">
        <f>D38-C38</f>
        <v>-150</v>
      </c>
      <c r="F38" s="79" t="s">
        <v>282</v>
      </c>
    </row>
    <row r="39" spans="1:6" ht="12.75">
      <c r="A39" s="88"/>
      <c r="B39" s="89"/>
      <c r="C39" s="83"/>
      <c r="D39" s="27"/>
      <c r="E39" s="27"/>
      <c r="F39" s="79"/>
    </row>
    <row r="40" spans="1:6" ht="12.75">
      <c r="A40" s="88">
        <v>615</v>
      </c>
      <c r="B40" s="89" t="s">
        <v>250</v>
      </c>
      <c r="C40" s="83">
        <v>500</v>
      </c>
      <c r="D40" s="27">
        <v>475</v>
      </c>
      <c r="E40" s="27">
        <f>D40-C40</f>
        <v>-25</v>
      </c>
      <c r="F40" s="79"/>
    </row>
    <row r="41" spans="1:6" ht="12.75">
      <c r="A41" s="88"/>
      <c r="B41" s="89"/>
      <c r="C41" s="83"/>
      <c r="D41" s="27"/>
      <c r="E41" s="27"/>
      <c r="F41" s="79"/>
    </row>
    <row r="42" spans="1:6" ht="12.75">
      <c r="A42" s="88"/>
      <c r="B42" s="89" t="s">
        <v>251</v>
      </c>
      <c r="C42" s="83"/>
      <c r="D42" s="27">
        <v>36</v>
      </c>
      <c r="E42" s="27">
        <f>D42-C42</f>
        <v>36</v>
      </c>
      <c r="F42" s="79"/>
    </row>
    <row r="43" spans="1:6" ht="12.75">
      <c r="A43" s="69"/>
      <c r="B43" s="90"/>
      <c r="C43" s="91">
        <f>SUM(C14:C42)</f>
        <v>1728</v>
      </c>
      <c r="D43" s="92">
        <f>SUM(D14:D42)</f>
        <v>1543</v>
      </c>
      <c r="E43" s="91">
        <f>SUM(E14:E42)</f>
        <v>-185</v>
      </c>
      <c r="F43" s="172"/>
    </row>
    <row r="44" spans="1:6" s="116" customFormat="1" ht="12.75">
      <c r="A44" s="126"/>
      <c r="B44" s="127" t="s">
        <v>252</v>
      </c>
      <c r="C44" s="128">
        <f>C43+C12</f>
        <v>4966</v>
      </c>
      <c r="D44" s="128">
        <f>D43+D12</f>
        <v>4321</v>
      </c>
      <c r="E44" s="128">
        <f>E43+E12</f>
        <v>-645</v>
      </c>
      <c r="F44" s="171"/>
    </row>
    <row r="45" ht="12.75">
      <c r="F45" s="133"/>
    </row>
    <row r="46" ht="12.75">
      <c r="F46" s="133"/>
    </row>
    <row r="47" ht="12.75">
      <c r="F47" s="133"/>
    </row>
    <row r="48" ht="12.75">
      <c r="F48" s="133"/>
    </row>
    <row r="49" ht="12.75">
      <c r="F49" s="133"/>
    </row>
    <row r="50" ht="12.75">
      <c r="F50" s="133"/>
    </row>
    <row r="51" ht="12.75">
      <c r="F51" s="133"/>
    </row>
    <row r="52" ht="12.75">
      <c r="F52" s="133"/>
    </row>
    <row r="53" ht="12.75">
      <c r="F53" s="133"/>
    </row>
    <row r="54" ht="12.75">
      <c r="F54" s="133"/>
    </row>
    <row r="55" ht="12.75">
      <c r="F55" s="133"/>
    </row>
    <row r="56" ht="12.75">
      <c r="F56" s="133"/>
    </row>
    <row r="57" ht="12.75">
      <c r="F57" s="133"/>
    </row>
    <row r="58" ht="12.75">
      <c r="F58" s="133"/>
    </row>
    <row r="59" ht="12.75">
      <c r="F59" s="133"/>
    </row>
    <row r="60" ht="12.75">
      <c r="F60" s="133"/>
    </row>
    <row r="61" ht="12.75">
      <c r="F61" s="133"/>
    </row>
    <row r="62" ht="12.75">
      <c r="F62" s="133"/>
    </row>
    <row r="63" ht="12.75">
      <c r="F63" s="133"/>
    </row>
    <row r="64" ht="12.75">
      <c r="F64" s="133"/>
    </row>
    <row r="65" ht="12.75">
      <c r="F65" s="133"/>
    </row>
    <row r="66" ht="12.75">
      <c r="F66" s="133"/>
    </row>
    <row r="67" ht="12.75">
      <c r="F67" s="133"/>
    </row>
    <row r="68" ht="12.75">
      <c r="F68" s="133"/>
    </row>
    <row r="69" ht="12.75">
      <c r="F69" s="133"/>
    </row>
    <row r="70" ht="12.75">
      <c r="F70" s="133"/>
    </row>
    <row r="71" ht="12.75">
      <c r="F71" s="133"/>
    </row>
    <row r="72" ht="12.75">
      <c r="F72" s="133"/>
    </row>
    <row r="73" ht="12.75">
      <c r="F73" s="133"/>
    </row>
    <row r="74" ht="12.75">
      <c r="F74" s="133"/>
    </row>
    <row r="75" ht="12.75">
      <c r="F75" s="133"/>
    </row>
    <row r="76" ht="12.75">
      <c r="F76" s="133"/>
    </row>
    <row r="77" ht="12.75">
      <c r="F77" s="133"/>
    </row>
    <row r="78" ht="12.75">
      <c r="F78" s="133"/>
    </row>
    <row r="79" ht="12.75">
      <c r="F79" s="133"/>
    </row>
    <row r="80" ht="12.75">
      <c r="F80" s="133"/>
    </row>
    <row r="81" ht="12.75">
      <c r="F81" s="133"/>
    </row>
    <row r="82" ht="12.75">
      <c r="F82" s="133"/>
    </row>
    <row r="83" ht="12.75">
      <c r="F83" s="133"/>
    </row>
    <row r="84" ht="12.75">
      <c r="F84" s="133"/>
    </row>
    <row r="85" ht="12.75">
      <c r="F85" s="133"/>
    </row>
    <row r="86" ht="12.75">
      <c r="F86" s="133"/>
    </row>
    <row r="87" ht="12.75">
      <c r="F87" s="133"/>
    </row>
    <row r="88" ht="12.75">
      <c r="F88" s="133"/>
    </row>
    <row r="89" ht="12.75">
      <c r="F89" s="133"/>
    </row>
    <row r="90" ht="12.75">
      <c r="F90" s="133"/>
    </row>
    <row r="91" ht="12.75">
      <c r="F91" s="133"/>
    </row>
    <row r="92" ht="12.75">
      <c r="F92" s="133"/>
    </row>
    <row r="93" ht="12.75">
      <c r="F93" s="133"/>
    </row>
    <row r="94" ht="12.75">
      <c r="F94" s="133"/>
    </row>
    <row r="95" ht="12.75">
      <c r="F95" s="133"/>
    </row>
    <row r="96" ht="12.75">
      <c r="F96" s="133"/>
    </row>
    <row r="97" ht="12.75">
      <c r="F97" s="133"/>
    </row>
    <row r="98" ht="12.75">
      <c r="F98" s="133"/>
    </row>
    <row r="99" ht="12.75">
      <c r="F99" s="133"/>
    </row>
    <row r="100" ht="12.75">
      <c r="F100" s="133"/>
    </row>
    <row r="101" ht="12.75">
      <c r="F101" s="133"/>
    </row>
    <row r="102" ht="12.75">
      <c r="F102" s="133"/>
    </row>
    <row r="103" ht="12.75">
      <c r="F103" s="133"/>
    </row>
    <row r="104" ht="12.75">
      <c r="F104" s="133"/>
    </row>
    <row r="105" ht="12.75">
      <c r="F105" s="133"/>
    </row>
    <row r="106" ht="12.75">
      <c r="F106" s="133"/>
    </row>
    <row r="107" ht="12.75">
      <c r="F107" s="133"/>
    </row>
    <row r="108" ht="12.75">
      <c r="F108" s="133"/>
    </row>
    <row r="109" ht="12.75">
      <c r="F109" s="133"/>
    </row>
    <row r="110" ht="12.75">
      <c r="F110" s="133"/>
    </row>
    <row r="111" ht="12.75">
      <c r="F111" s="133"/>
    </row>
    <row r="112" ht="12.75">
      <c r="F112" s="133"/>
    </row>
    <row r="113" ht="12.75">
      <c r="F113" s="133"/>
    </row>
    <row r="114" ht="12.75">
      <c r="F114" s="133"/>
    </row>
    <row r="115" ht="12.75">
      <c r="F115" s="133"/>
    </row>
    <row r="116" ht="12.75">
      <c r="F116" s="133"/>
    </row>
    <row r="117" ht="12.75">
      <c r="F117" s="133"/>
    </row>
    <row r="118" ht="12.75">
      <c r="F118" s="133"/>
    </row>
    <row r="119" ht="12.75">
      <c r="F119" s="133"/>
    </row>
    <row r="120" ht="12.75">
      <c r="F120" s="133"/>
    </row>
    <row r="121" ht="12.75">
      <c r="F121" s="133"/>
    </row>
    <row r="122" ht="12.75">
      <c r="F122" s="133"/>
    </row>
    <row r="123" ht="12.75">
      <c r="F123" s="133"/>
    </row>
    <row r="124" ht="12.75">
      <c r="F124" s="133"/>
    </row>
    <row r="125" ht="12.75">
      <c r="F125" s="133"/>
    </row>
    <row r="126" ht="12.75">
      <c r="F126" s="133"/>
    </row>
    <row r="127" ht="12.75">
      <c r="F127" s="133"/>
    </row>
    <row r="128" ht="12.75">
      <c r="F128" s="133"/>
    </row>
    <row r="129" ht="12.75">
      <c r="F129" s="133"/>
    </row>
    <row r="130" ht="12.75">
      <c r="F130" s="133"/>
    </row>
    <row r="131" ht="12.75">
      <c r="F131" s="133"/>
    </row>
    <row r="132" ht="12.75">
      <c r="F132" s="133"/>
    </row>
    <row r="133" ht="12.75">
      <c r="F133" s="133"/>
    </row>
    <row r="134" ht="12.75">
      <c r="F134" s="133"/>
    </row>
    <row r="135" ht="12.75">
      <c r="F135" s="133"/>
    </row>
    <row r="136" ht="12.75">
      <c r="F136" s="133"/>
    </row>
    <row r="137" ht="12.75">
      <c r="F137" s="133"/>
    </row>
    <row r="138" ht="12.75">
      <c r="F138" s="133"/>
    </row>
    <row r="139" ht="12.75">
      <c r="F139" s="133"/>
    </row>
    <row r="140" ht="12.75">
      <c r="F140" s="133"/>
    </row>
    <row r="141" ht="12.75">
      <c r="F141" s="133"/>
    </row>
    <row r="142" ht="12.75">
      <c r="F142" s="133"/>
    </row>
    <row r="143" ht="12.75">
      <c r="F143" s="133"/>
    </row>
    <row r="144" ht="12.75">
      <c r="F144" s="133"/>
    </row>
  </sheetData>
  <mergeCells count="1">
    <mergeCell ref="A3:B3"/>
  </mergeCells>
  <printOptions/>
  <pageMargins left="0.984251968503937" right="0.984251968503937" top="0.75" bottom="0.6" header="0.5118110236220472" footer="0.23"/>
  <pageSetup firstPageNumber="31" useFirstPageNumber="1" fitToHeight="1" fitToWidth="1" horizontalDpi="600" verticalDpi="600" orientation="landscape" paperSize="9" scale="78" r:id="rId1"/>
  <headerFooter alignWithMargins="0">
    <oddHeader>&amp;CCG17 - page &amp;P&amp;R
</oddHeader>
    <oddFooter>&amp;L&amp;8&amp;F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Oxfordshire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Mike_Petty</dc:creator>
  <cp:keywords/>
  <dc:description/>
  <cp:lastModifiedBy>Committee Services</cp:lastModifiedBy>
  <cp:lastPrinted>2004-07-06T10:29:34Z</cp:lastPrinted>
  <dcterms:created xsi:type="dcterms:W3CDTF">2003-06-10T12:18:27Z</dcterms:created>
  <dcterms:modified xsi:type="dcterms:W3CDTF">2004-07-06T10:29:48Z</dcterms:modified>
  <cp:category/>
  <cp:version/>
  <cp:contentType/>
  <cp:contentStatus/>
</cp:coreProperties>
</file>